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5" firstSheet="33" activeTab="35"/>
  </bookViews>
  <sheets>
    <sheet name="2017.12" sheetId="1" r:id="rId1"/>
    <sheet name="2018.01" sheetId="4" r:id="rId2"/>
    <sheet name="2018.02" sheetId="5" r:id="rId3"/>
    <sheet name="2018.03" sheetId="6" r:id="rId4"/>
    <sheet name="2018.04" sheetId="7" r:id="rId5"/>
    <sheet name="2018.05" sheetId="8" r:id="rId6"/>
    <sheet name="2018.06" sheetId="9" r:id="rId7"/>
    <sheet name="2018.07" sheetId="10" r:id="rId8"/>
    <sheet name="2018.08" sheetId="11" r:id="rId9"/>
    <sheet name="2018.09" sheetId="12" r:id="rId10"/>
    <sheet name="2018.10" sheetId="13" r:id="rId11"/>
    <sheet name="2018.11" sheetId="14" r:id="rId12"/>
    <sheet name="2018.12" sheetId="15" r:id="rId13"/>
    <sheet name="2019.01" sheetId="16" r:id="rId14"/>
    <sheet name="2019.02" sheetId="18" r:id="rId15"/>
    <sheet name="2019.03" sheetId="19" r:id="rId16"/>
    <sheet name="2019.04" sheetId="20" r:id="rId17"/>
    <sheet name="2019.05" sheetId="21" r:id="rId18"/>
    <sheet name="2019.06" sheetId="22" r:id="rId19"/>
    <sheet name="2019.07" sheetId="23" r:id="rId20"/>
    <sheet name="2019.08" sheetId="24" r:id="rId21"/>
    <sheet name="2019.09" sheetId="25" r:id="rId22"/>
    <sheet name="2019.10" sheetId="26" r:id="rId23"/>
    <sheet name="2019.11" sheetId="27" r:id="rId24"/>
    <sheet name="2019.12" sheetId="28" r:id="rId25"/>
    <sheet name="2020.01" sheetId="29" r:id="rId26"/>
    <sheet name="2020.02" sheetId="31" r:id="rId27"/>
    <sheet name="2020.03" sheetId="32" r:id="rId28"/>
    <sheet name="2020.04" sheetId="33" r:id="rId29"/>
    <sheet name="2020.05" sheetId="34" r:id="rId30"/>
    <sheet name="2020.06" sheetId="35" r:id="rId31"/>
    <sheet name="2020.07" sheetId="36" r:id="rId32"/>
    <sheet name="2020.08" sheetId="38" r:id="rId33"/>
    <sheet name="2020.09" sheetId="39" r:id="rId34"/>
    <sheet name="2020.10" sheetId="40" r:id="rId35"/>
    <sheet name="2021.09" sheetId="52" r:id="rId36"/>
  </sheets>
  <definedNames>
    <definedName name="_xlnm._FilterDatabase" localSheetId="35" hidden="1">'2021.09'!$A$3:$H$134</definedName>
    <definedName name="_xlnm.Print_Area" localSheetId="35">'2021.09'!$A$2:$H$134</definedName>
    <definedName name="_xlnm.Print_Titles" localSheetId="0">'2017.12'!$1:$2</definedName>
    <definedName name="_xlnm.Print_Titles" localSheetId="1">'2018.01'!$1:$2</definedName>
    <definedName name="_xlnm.Print_Titles" localSheetId="2">'2018.02'!$1:$2</definedName>
    <definedName name="_xlnm.Print_Titles" localSheetId="3">'2018.03'!$1:$2</definedName>
    <definedName name="_xlnm.Print_Titles" localSheetId="4">'2018.04'!$1:$2</definedName>
    <definedName name="_xlnm.Print_Titles" localSheetId="5">'2018.05'!$1:$2</definedName>
    <definedName name="_xlnm.Print_Titles" localSheetId="6">'2018.06'!$1:$2</definedName>
    <definedName name="_xlnm.Print_Titles" localSheetId="7">'2018.07'!$1:$2</definedName>
    <definedName name="_xlnm.Print_Titles" localSheetId="8">'2018.08'!$1:$2</definedName>
    <definedName name="_xlnm.Print_Titles" localSheetId="9">'2018.09'!$1:$2</definedName>
    <definedName name="_xlnm.Print_Titles" localSheetId="10">'2018.10'!$1:$2</definedName>
    <definedName name="_xlnm.Print_Titles" localSheetId="11">'2018.11'!$1:$2</definedName>
    <definedName name="_xlnm.Print_Titles" localSheetId="12">'2018.12'!$1:$2</definedName>
    <definedName name="_xlnm.Print_Titles" localSheetId="13">'2019.01'!$1:$2</definedName>
    <definedName name="_xlnm.Print_Titles" localSheetId="14">'2019.02'!$1:$2</definedName>
    <definedName name="_xlnm.Print_Titles" localSheetId="15">'2019.03'!$1:$2</definedName>
    <definedName name="_xlnm.Print_Titles" localSheetId="16">'2019.04'!$1:$2</definedName>
    <definedName name="_xlnm.Print_Titles" localSheetId="17">'2019.05'!$1:$2</definedName>
    <definedName name="_xlnm.Print_Titles" localSheetId="18">'2019.06'!$1:$2</definedName>
    <definedName name="_xlnm.Print_Titles" localSheetId="19">'2019.07'!$1:$2</definedName>
    <definedName name="_xlnm.Print_Titles" localSheetId="20">'2019.08'!$1:$2</definedName>
    <definedName name="_xlnm.Print_Titles" localSheetId="21">'2019.09'!$1:$2</definedName>
    <definedName name="_xlnm.Print_Titles" localSheetId="22">'2019.10'!$1:$2</definedName>
    <definedName name="_xlnm.Print_Titles" localSheetId="23">'2019.11'!$1:$2</definedName>
    <definedName name="_xlnm.Print_Titles" localSheetId="24">'2019.12'!$1:$2</definedName>
    <definedName name="_xlnm.Print_Titles" localSheetId="25">'2020.01'!$1:$2</definedName>
    <definedName name="_xlnm.Print_Titles" localSheetId="26">'2020.02'!$1:$2</definedName>
    <definedName name="_xlnm.Print_Titles" localSheetId="27">'2020.03'!$1:$2</definedName>
    <definedName name="_xlnm.Print_Titles" localSheetId="28">'2020.04'!$1:$2</definedName>
    <definedName name="_xlnm.Print_Titles" localSheetId="29">'2020.05'!$1:$2</definedName>
    <definedName name="_xlnm.Print_Titles" localSheetId="30">'2020.06'!$1:$2</definedName>
    <definedName name="_xlnm.Print_Titles" localSheetId="31">'2020.07'!$1:$2</definedName>
    <definedName name="_xlnm.Print_Titles" localSheetId="32">'2020.08'!$1:$2</definedName>
    <definedName name="_xlnm.Print_Titles" localSheetId="33">'2020.09'!$1:$2</definedName>
    <definedName name="_xlnm.Print_Titles" localSheetId="34">'2020.10'!$1:$2</definedName>
    <definedName name="_xlnm.Print_Titles" localSheetId="35">'2021.09'!$2:$3</definedName>
  </definedNames>
  <calcPr calcId="144525"/>
</workbook>
</file>

<file path=xl/sharedStrings.xml><?xml version="1.0" encoding="utf-8"?>
<sst xmlns="http://schemas.openxmlformats.org/spreadsheetml/2006/main" count="7898" uniqueCount="355">
  <si>
    <t>共有产权保障住房小区入住统计表(2017.12月)</t>
  </si>
  <si>
    <t>区 域</t>
  </si>
  <si>
    <t>基 地</t>
  </si>
  <si>
    <t>序 号</t>
  </si>
  <si>
    <t>项目名称</t>
  </si>
  <si>
    <t>项目地址</t>
  </si>
  <si>
    <t>入户数</t>
  </si>
  <si>
    <t>入住数</t>
  </si>
  <si>
    <t>百分比</t>
  </si>
  <si>
    <t>浦东</t>
  </si>
  <si>
    <t>航头</t>
  </si>
  <si>
    <t>瑞浦嘉苑</t>
  </si>
  <si>
    <t>瑞和路101\269弄</t>
  </si>
  <si>
    <t>昱星家园</t>
  </si>
  <si>
    <t>鹤沙路688弄</t>
  </si>
  <si>
    <t>南馨佳苑</t>
  </si>
  <si>
    <t>鹤驰路88弄</t>
  </si>
  <si>
    <t>恒福家园</t>
  </si>
  <si>
    <t>鹤驰路99弄</t>
  </si>
  <si>
    <t>小  计</t>
  </si>
  <si>
    <t>周康航拓展</t>
  </si>
  <si>
    <t>瑞祥苑</t>
  </si>
  <si>
    <t>航昌路376弄</t>
  </si>
  <si>
    <t>瑞雅苑</t>
  </si>
  <si>
    <t>鹤永路261弄</t>
  </si>
  <si>
    <t>汇仁馨苑</t>
  </si>
  <si>
    <t>航昌路489弄</t>
  </si>
  <si>
    <t>汇德茗苑</t>
  </si>
  <si>
    <t>鹤洁路625弄</t>
  </si>
  <si>
    <t>汇福家园</t>
  </si>
  <si>
    <t>周秀路398\336\278弄</t>
  </si>
  <si>
    <t>三林</t>
  </si>
  <si>
    <t>士韵家园一期</t>
  </si>
  <si>
    <t>三彩路59\和融路55弄</t>
  </si>
  <si>
    <t>士韵家园三期</t>
  </si>
  <si>
    <t>三彩路166弄</t>
  </si>
  <si>
    <t>城林美苑</t>
  </si>
  <si>
    <t>三舒路62\33弄</t>
  </si>
  <si>
    <t>盛世南苑</t>
  </si>
  <si>
    <t>和炯路77弄</t>
  </si>
  <si>
    <t>绿波家园</t>
  </si>
  <si>
    <t>三旋路506弄</t>
  </si>
  <si>
    <t>东方康达苑</t>
  </si>
  <si>
    <t>三舒路192弄</t>
  </si>
  <si>
    <t>德康苑</t>
  </si>
  <si>
    <t>和炯路501弄</t>
  </si>
  <si>
    <t>依水园</t>
  </si>
  <si>
    <t>林展路411弄</t>
  </si>
  <si>
    <t>惠南</t>
  </si>
  <si>
    <t>汇雅苑</t>
  </si>
  <si>
    <t>拱海路755弄</t>
  </si>
  <si>
    <t>合    计</t>
  </si>
  <si>
    <t>闵行</t>
  </si>
  <si>
    <t>浦江</t>
  </si>
  <si>
    <t xml:space="preserve">博雅苑 </t>
  </si>
  <si>
    <t>浦连路150弄</t>
  </si>
  <si>
    <t>中虹浦江苑</t>
  </si>
  <si>
    <t>浦涛路75\100弄</t>
  </si>
  <si>
    <t>马桥</t>
  </si>
  <si>
    <t>保利雅苑</t>
  </si>
  <si>
    <t>银秋路1351弄</t>
  </si>
  <si>
    <t>上广电</t>
  </si>
  <si>
    <t>晶采坊</t>
  </si>
  <si>
    <t>业祥路111弄</t>
  </si>
  <si>
    <t>鲁汇</t>
  </si>
  <si>
    <t>瑞和城二街区</t>
  </si>
  <si>
    <t>鲁宁路318弄</t>
  </si>
  <si>
    <t>瑞和城六街区</t>
  </si>
  <si>
    <t>汇舒路119弄</t>
  </si>
  <si>
    <t>瑞和城八街区</t>
  </si>
  <si>
    <t>松江</t>
  </si>
  <si>
    <t>泗泾</t>
  </si>
  <si>
    <t>新凯家园二期</t>
  </si>
  <si>
    <t>新家园路128弄</t>
  </si>
  <si>
    <t>丁香苑</t>
  </si>
  <si>
    <t>城置路282弄</t>
  </si>
  <si>
    <t>枫景苑</t>
  </si>
  <si>
    <t>泗凯路875弄</t>
  </si>
  <si>
    <t>泗滨苑</t>
  </si>
  <si>
    <t>泗滨路501弄</t>
  </si>
  <si>
    <t>仁育苑</t>
  </si>
  <si>
    <t>泗滨路666弄</t>
  </si>
  <si>
    <t>青浦</t>
  </si>
  <si>
    <t>华新</t>
  </si>
  <si>
    <t>春江三月</t>
  </si>
  <si>
    <t>凤强塘路1000弄</t>
  </si>
  <si>
    <t>金瑞苑</t>
  </si>
  <si>
    <t>凤阁路999弄</t>
  </si>
  <si>
    <t>徐泾</t>
  </si>
  <si>
    <t>海棠馨苑</t>
  </si>
  <si>
    <t>乐天路318弄</t>
  </si>
  <si>
    <t>瑞和明庭</t>
  </si>
  <si>
    <t>乐爱路268弄</t>
  </si>
  <si>
    <t>玉兰清苑一期</t>
  </si>
  <si>
    <t>龙联路58弄</t>
  </si>
  <si>
    <t>玉兰清苑二期</t>
  </si>
  <si>
    <t>龙联路59弄</t>
  </si>
  <si>
    <t>嘉定</t>
  </si>
  <si>
    <t>江桥</t>
  </si>
  <si>
    <t>绿地新江桥城</t>
  </si>
  <si>
    <t>金耀南路299弄</t>
  </si>
  <si>
    <t>南翔</t>
  </si>
  <si>
    <t>绿地新翔家园</t>
  </si>
  <si>
    <t>真南路4889弄</t>
  </si>
  <si>
    <t>翔和雅苑</t>
  </si>
  <si>
    <t>德园路1437\1509弄</t>
  </si>
  <si>
    <t>海谊苑</t>
  </si>
  <si>
    <t>德园路1055弄</t>
  </si>
  <si>
    <t>宝山</t>
  </si>
  <si>
    <t>顾村</t>
  </si>
  <si>
    <t>馨佳园</t>
  </si>
  <si>
    <t>菊盛\韶山\丹霞山路\菊泉街</t>
  </si>
  <si>
    <t>庙行</t>
  </si>
  <si>
    <t xml:space="preserve">共康雅苑一期 </t>
  </si>
  <si>
    <t>花园宅路190\52弄</t>
  </si>
  <si>
    <t xml:space="preserve">共康雅苑二期 </t>
  </si>
  <si>
    <t>大康路891弄</t>
  </si>
  <si>
    <t>高境</t>
  </si>
  <si>
    <t>恒高家园</t>
  </si>
  <si>
    <t>高境路477弄</t>
  </si>
  <si>
    <t>恒高家园二期</t>
  </si>
  <si>
    <t>罗店</t>
  </si>
  <si>
    <t>宝欣苑三四村</t>
  </si>
  <si>
    <t>美平路999\1060弄</t>
  </si>
  <si>
    <t>罗兰佳苑</t>
  </si>
  <si>
    <t>美丹路998\罗真路188弄</t>
  </si>
  <si>
    <t>佳欣苑</t>
  </si>
  <si>
    <t>美丹路1058弄</t>
  </si>
  <si>
    <t>鼎苑</t>
  </si>
  <si>
    <t>祁连</t>
  </si>
  <si>
    <t>宝祁雅苑</t>
  </si>
  <si>
    <t>锦秋路1601弄</t>
  </si>
  <si>
    <t>汇枫景苑</t>
  </si>
  <si>
    <t>祁华路300弄</t>
  </si>
  <si>
    <t>总计</t>
  </si>
  <si>
    <t>共有产权保障住房小区入住统计表(2018.1月)</t>
  </si>
  <si>
    <t>东方康达家苑</t>
  </si>
  <si>
    <t>景城和苑</t>
  </si>
  <si>
    <t>银康路750弄</t>
  </si>
  <si>
    <t>瑞和城六街区、八街区</t>
  </si>
  <si>
    <t>瑞和城七街区</t>
  </si>
  <si>
    <t>汇舒路54弄</t>
  </si>
  <si>
    <t>新城北</t>
  </si>
  <si>
    <t>昱秀欣苑</t>
  </si>
  <si>
    <t>崧润路518弄</t>
  </si>
  <si>
    <t>罗兰佳苑1期</t>
  </si>
  <si>
    <t>罗真路188弄</t>
  </si>
  <si>
    <t>罗兰佳苑2期</t>
  </si>
  <si>
    <t>美丹路998</t>
  </si>
  <si>
    <t>美罗家园鼎苑</t>
  </si>
  <si>
    <t>美秀路558弄</t>
  </si>
  <si>
    <t>共有产权保障住房小区入住统计表(2018.2月)</t>
  </si>
  <si>
    <t>共有产权保障住房小区入住统计表(2018.3月)</t>
  </si>
  <si>
    <t>春江三月公寓</t>
  </si>
  <si>
    <t>共有产权保障住房小区入住统计表(2018.4月)</t>
  </si>
  <si>
    <t>佘山北</t>
  </si>
  <si>
    <t>佘北家园咏泽苑</t>
  </si>
  <si>
    <t>高登山路350弄</t>
  </si>
  <si>
    <t>佘北家园荷盛苑</t>
  </si>
  <si>
    <t>华莹山路100弄</t>
  </si>
  <si>
    <t>佘北家园松和苑</t>
  </si>
  <si>
    <t>米筛浜路699弄</t>
  </si>
  <si>
    <t>佘北家园莘泽苑</t>
  </si>
  <si>
    <t>华莹山路450弄</t>
  </si>
  <si>
    <t>共有产权保障住房小区入住统计表(2018.5月)</t>
  </si>
  <si>
    <t>共有产权保障住房小区入住统计表(2018.6月)</t>
  </si>
  <si>
    <t>惠南民乐</t>
  </si>
  <si>
    <t>秀园北园</t>
  </si>
  <si>
    <t>通济路1279弄</t>
  </si>
  <si>
    <t>兰丽西苑</t>
  </si>
  <si>
    <t>拱海路459弄</t>
  </si>
  <si>
    <t>兰丽东苑</t>
  </si>
  <si>
    <t>拱海路595弄</t>
  </si>
  <si>
    <t>丽冬苑</t>
  </si>
  <si>
    <t>拱鸣路60弄</t>
  </si>
  <si>
    <t>荣春苑南苑</t>
  </si>
  <si>
    <t>拱乐路2400弄</t>
  </si>
  <si>
    <t>荣春苑北苑</t>
  </si>
  <si>
    <t>拱川路411弄</t>
  </si>
  <si>
    <t>文竹苑北苑</t>
  </si>
  <si>
    <t>惠南镇听康路79弄</t>
  </si>
  <si>
    <t>共有产权保障住房小区入住统计表(2018.7月)</t>
  </si>
  <si>
    <t>共有产权保障住房小区入住统计表(2018.8月)</t>
  </si>
  <si>
    <t>共有产权保障住房小区入住统计表(2018.9月)</t>
  </si>
  <si>
    <t>共有产权保障住房小区入住统计表(2018.10月)</t>
  </si>
  <si>
    <t>共有产权保障住房小区入住统计表(2018.11月)</t>
  </si>
  <si>
    <t>共有产权保障住房小区入住统计表(2018.12月)</t>
  </si>
  <si>
    <t>共有产权保障住房小区入住统计表(2019.1月)</t>
  </si>
  <si>
    <t>共有产权保障住房小区入住统计表(2019.2月)</t>
  </si>
  <si>
    <t>共有产权保障住房小区入住统计表(2019.3月)</t>
  </si>
  <si>
    <t>共有产权保障住房小区入住统计表(2019.4月)</t>
  </si>
  <si>
    <t>共有产权保障住房小区入住统计表(2019.5月)</t>
  </si>
  <si>
    <t>共有产权保障住房小区入住统计表(2019.6月)</t>
  </si>
  <si>
    <t>共有产权保障住房小区入住统计表(2019.7月)</t>
  </si>
  <si>
    <t>共有产权保障住房小区入住统计表(2019.8月)</t>
  </si>
  <si>
    <t>共有产权保障住房小区入住统计表(2019.9月)</t>
  </si>
  <si>
    <t>共有产权保障住房小区入住统计表(2019.10月)</t>
  </si>
  <si>
    <t>春双苑</t>
  </si>
  <si>
    <t>听达路46弄</t>
  </si>
  <si>
    <t>佘北家园士辰苑</t>
  </si>
  <si>
    <t>刘家山路1088弄</t>
  </si>
  <si>
    <t>共有产权保障住房小区入住统计表(2019.11月)</t>
  </si>
  <si>
    <t>共有产权保障住房小区入住统计表(2019.12月)</t>
  </si>
  <si>
    <t>共有产权保障住房小区入住统计表(2020.1月)</t>
  </si>
  <si>
    <t>周秀路398\336\278\516弄</t>
  </si>
  <si>
    <t>共有产权保障住房小区入住统计表(2020.2月)</t>
  </si>
  <si>
    <t>共有产权保障住房小区入住统计表(2020.3月)</t>
  </si>
  <si>
    <t>云翔拓展</t>
  </si>
  <si>
    <t>景翔苑</t>
  </si>
  <si>
    <t>嘉美路1050弄</t>
  </si>
  <si>
    <t>嘉翔苑</t>
  </si>
  <si>
    <t>乐惠路701弄</t>
  </si>
  <si>
    <t>瑞和云庭</t>
  </si>
  <si>
    <t>嘉绣路955弄</t>
  </si>
  <si>
    <t>表1-共有产权保障住房小区入住统计表(2020.4月)</t>
  </si>
  <si>
    <t>交付年限</t>
  </si>
  <si>
    <t>瑞浦嘉苑东区</t>
  </si>
  <si>
    <t>瑞和路269弄</t>
  </si>
  <si>
    <t>5年以上</t>
  </si>
  <si>
    <t>瑞浦嘉苑西区</t>
  </si>
  <si>
    <t>瑞和路101弄</t>
  </si>
  <si>
    <t>2-5年</t>
  </si>
  <si>
    <t>华盛里南区</t>
  </si>
  <si>
    <t>瑞和路1120弄</t>
  </si>
  <si>
    <t>华盛里北区</t>
  </si>
  <si>
    <t>周秀路516弄</t>
  </si>
  <si>
    <t>昌盛里北区</t>
  </si>
  <si>
    <t>周秀路336弄</t>
  </si>
  <si>
    <t>昌盛里南区</t>
  </si>
  <si>
    <t>周秀路398弄</t>
  </si>
  <si>
    <t>兴盛里</t>
  </si>
  <si>
    <t>周秀路278弄</t>
  </si>
  <si>
    <t>士韵家园-1</t>
  </si>
  <si>
    <t>三彩路59弄</t>
  </si>
  <si>
    <t>士韵家园-2</t>
  </si>
  <si>
    <t>和融路55弄</t>
  </si>
  <si>
    <t>城林美苑西区</t>
  </si>
  <si>
    <t>三舒路62弄</t>
  </si>
  <si>
    <t>城林美苑东区</t>
  </si>
  <si>
    <t>三舒路33弄</t>
  </si>
  <si>
    <t>兰丽苑</t>
  </si>
  <si>
    <t>荣春苑</t>
  </si>
  <si>
    <t>听康路79弄</t>
  </si>
  <si>
    <t>1年以内</t>
  </si>
  <si>
    <t>惠桐东苑</t>
  </si>
  <si>
    <t>拱秀路1026弄</t>
  </si>
  <si>
    <t>鸿飞苑</t>
  </si>
  <si>
    <t>听云路233弄</t>
  </si>
  <si>
    <t>秋和苑</t>
  </si>
  <si>
    <t>拱鸣路95弄</t>
  </si>
  <si>
    <t>中虹浦江苑-1</t>
  </si>
  <si>
    <t>浦涛路75弄</t>
  </si>
  <si>
    <t>中虹浦江苑-2</t>
  </si>
  <si>
    <t>浦涛路100弄</t>
  </si>
  <si>
    <t>浦江瑞和城</t>
  </si>
  <si>
    <t>佘北家园</t>
  </si>
  <si>
    <t>咏泽苑</t>
  </si>
  <si>
    <t>荷盛苑</t>
  </si>
  <si>
    <t>松和苑</t>
  </si>
  <si>
    <t>莘泽苑</t>
  </si>
  <si>
    <t>士辰苑</t>
  </si>
  <si>
    <t>玉兰清苑</t>
  </si>
  <si>
    <t>新城一站</t>
  </si>
  <si>
    <t>翔和雅苑一区</t>
  </si>
  <si>
    <t>德园路1437弄</t>
  </si>
  <si>
    <t>翔和雅苑二区</t>
  </si>
  <si>
    <t>德园路1509弄</t>
  </si>
  <si>
    <t>云翔</t>
  </si>
  <si>
    <t>1-2年</t>
  </si>
  <si>
    <t>馨佳园四街坊</t>
  </si>
  <si>
    <t>菊泉街2899弄</t>
  </si>
  <si>
    <t>馨佳园九街坊</t>
  </si>
  <si>
    <t>韶山路348弄</t>
  </si>
  <si>
    <t>馨佳园三街坊</t>
  </si>
  <si>
    <t>菊盛路1158弄</t>
  </si>
  <si>
    <t>馨佳园八街坊</t>
  </si>
  <si>
    <t>丹霞山路257弄</t>
  </si>
  <si>
    <t>共康雅苑-1</t>
  </si>
  <si>
    <t>花园宅路190弄</t>
  </si>
  <si>
    <t>共康雅苑-2</t>
  </si>
  <si>
    <t>花园宅路52弄</t>
  </si>
  <si>
    <t>美罗家园</t>
  </si>
  <si>
    <t>美平路999/1060</t>
  </si>
  <si>
    <t>表2-共有产权保障住房违规出租统计表(2020.4月)</t>
  </si>
  <si>
    <t>序号</t>
  </si>
  <si>
    <t>属地区</t>
  </si>
  <si>
    <t>违规出租数</t>
  </si>
  <si>
    <t>违规占比</t>
  </si>
  <si>
    <t>已完成整改</t>
  </si>
  <si>
    <t>表1-共有产权保障住房小区入住统计表(2020.5月)</t>
  </si>
  <si>
    <t>交付日期</t>
  </si>
  <si>
    <t>表2-共有产权保障住房违规出租统计表(2020.5月)</t>
  </si>
  <si>
    <t>附件一                共有产权保障住房小区入住统计表(2020.6月)                     表1</t>
  </si>
  <si>
    <t xml:space="preserve">                  共有产权保障住房违规出租统计表(2020.6月)                    表2</t>
  </si>
  <si>
    <t>附件1                共有产权保障住房小区入住统计表(2020.7月)                     表1</t>
  </si>
  <si>
    <t xml:space="preserve">                  共有产权保障住房违规出租统计表(2020.7月)                    表2</t>
  </si>
  <si>
    <r>
      <rPr>
        <sz val="14"/>
        <rFont val="宋体"/>
        <charset val="134"/>
        <scheme val="minor"/>
      </rPr>
      <t>附件1</t>
    </r>
    <r>
      <rPr>
        <sz val="11"/>
        <rFont val="宋体"/>
        <charset val="134"/>
        <scheme val="minor"/>
      </rPr>
      <t xml:space="preserve">        </t>
    </r>
    <r>
      <rPr>
        <sz val="16"/>
        <rFont val="黑体"/>
        <charset val="134"/>
      </rPr>
      <t xml:space="preserve">共有产权保障住房小区入住统计表(2020.8月) </t>
    </r>
    <r>
      <rPr>
        <sz val="11"/>
        <rFont val="宋体"/>
        <charset val="134"/>
        <scheme val="minor"/>
      </rPr>
      <t xml:space="preserve">        </t>
    </r>
    <r>
      <rPr>
        <sz val="14"/>
        <rFont val="宋体"/>
        <charset val="134"/>
        <scheme val="minor"/>
      </rPr>
      <t>表1</t>
    </r>
  </si>
  <si>
    <r>
      <rPr>
        <sz val="16"/>
        <color theme="1"/>
        <rFont val="宋体"/>
        <charset val="134"/>
      </rPr>
      <t xml:space="preserve">       </t>
    </r>
    <r>
      <rPr>
        <sz val="16"/>
        <color theme="1"/>
        <rFont val="黑体"/>
        <charset val="134"/>
      </rPr>
      <t xml:space="preserve">共有产权保障住房违规出租统计表(2020.8月) </t>
    </r>
    <r>
      <rPr>
        <sz val="11"/>
        <color theme="1"/>
        <rFont val="宋体"/>
        <charset val="134"/>
      </rPr>
      <t xml:space="preserve">        </t>
    </r>
    <r>
      <rPr>
        <sz val="14"/>
        <color theme="1"/>
        <rFont val="宋体"/>
        <charset val="134"/>
      </rPr>
      <t xml:space="preserve"> 表2</t>
    </r>
  </si>
  <si>
    <r>
      <rPr>
        <sz val="14"/>
        <rFont val="宋体"/>
        <charset val="134"/>
        <scheme val="minor"/>
      </rPr>
      <t>附件1</t>
    </r>
    <r>
      <rPr>
        <sz val="11"/>
        <rFont val="宋体"/>
        <charset val="134"/>
        <scheme val="minor"/>
      </rPr>
      <t xml:space="preserve">       </t>
    </r>
    <r>
      <rPr>
        <sz val="16"/>
        <rFont val="黑体"/>
        <charset val="134"/>
      </rPr>
      <t>共有产权保障住房小区入住统计表(2020.9月)</t>
    </r>
    <r>
      <rPr>
        <sz val="16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 xml:space="preserve">        </t>
    </r>
    <r>
      <rPr>
        <sz val="14"/>
        <rFont val="宋体"/>
        <charset val="134"/>
        <scheme val="minor"/>
      </rPr>
      <t>表1</t>
    </r>
  </si>
  <si>
    <r>
      <rPr>
        <sz val="16"/>
        <color theme="1"/>
        <rFont val="宋体"/>
        <charset val="134"/>
        <scheme val="minor"/>
      </rPr>
      <t xml:space="preserve">        </t>
    </r>
    <r>
      <rPr>
        <sz val="16"/>
        <color theme="1"/>
        <rFont val="黑体"/>
        <charset val="134"/>
      </rPr>
      <t>共有产权保障住房违规出租统计表(2020.9月)</t>
    </r>
    <r>
      <rPr>
        <sz val="11"/>
        <color theme="1"/>
        <rFont val="宋体"/>
        <charset val="134"/>
        <scheme val="minor"/>
      </rPr>
      <t xml:space="preserve">       </t>
    </r>
    <r>
      <rPr>
        <sz val="14"/>
        <color theme="1"/>
        <rFont val="宋体"/>
        <charset val="134"/>
        <scheme val="minor"/>
      </rPr>
      <t xml:space="preserve"> 表2</t>
    </r>
  </si>
  <si>
    <r>
      <rPr>
        <sz val="14"/>
        <rFont val="宋体"/>
        <charset val="134"/>
        <scheme val="minor"/>
      </rPr>
      <t>附件1</t>
    </r>
    <r>
      <rPr>
        <sz val="11"/>
        <rFont val="宋体"/>
        <charset val="134"/>
        <scheme val="minor"/>
      </rPr>
      <t xml:space="preserve">       </t>
    </r>
    <r>
      <rPr>
        <sz val="16"/>
        <rFont val="黑体"/>
        <charset val="134"/>
      </rPr>
      <t>共有产权保障住房小区入住统计表(2020.10月)</t>
    </r>
    <r>
      <rPr>
        <sz val="16"/>
        <rFont val="宋体"/>
        <charset val="134"/>
        <scheme val="minor"/>
      </rPr>
      <t xml:space="preserve"> </t>
    </r>
    <r>
      <rPr>
        <sz val="11"/>
        <rFont val="宋体"/>
        <charset val="134"/>
        <scheme val="minor"/>
      </rPr>
      <t xml:space="preserve">       </t>
    </r>
    <r>
      <rPr>
        <sz val="14"/>
        <rFont val="宋体"/>
        <charset val="134"/>
        <scheme val="minor"/>
      </rPr>
      <t>表1</t>
    </r>
  </si>
  <si>
    <t>交付时限</t>
  </si>
  <si>
    <t>≧5年</t>
  </si>
  <si>
    <t>周浦</t>
  </si>
  <si>
    <t xml:space="preserve"> </t>
  </si>
  <si>
    <t>≦1年</t>
  </si>
  <si>
    <t>佘山</t>
  </si>
  <si>
    <t>赵巷</t>
  </si>
  <si>
    <t xml:space="preserve">备注：
1.各版块按照入住率高低进行排序；
2.近一年项目只统计入住入户数，不计入入住率统计。
</t>
  </si>
  <si>
    <r>
      <rPr>
        <sz val="16"/>
        <color theme="1"/>
        <rFont val="宋体"/>
        <charset val="134"/>
        <scheme val="minor"/>
      </rPr>
      <t xml:space="preserve">        </t>
    </r>
    <r>
      <rPr>
        <sz val="16"/>
        <color theme="1"/>
        <rFont val="黑体"/>
        <charset val="134"/>
      </rPr>
      <t>共有产权保障住房违规出租统计表(2020.10月)</t>
    </r>
    <r>
      <rPr>
        <sz val="11"/>
        <color theme="1"/>
        <rFont val="宋体"/>
        <charset val="134"/>
        <scheme val="minor"/>
      </rPr>
      <t xml:space="preserve">       </t>
    </r>
    <r>
      <rPr>
        <sz val="14"/>
        <color theme="1"/>
        <rFont val="宋体"/>
        <charset val="134"/>
        <scheme val="minor"/>
      </rPr>
      <t xml:space="preserve"> 表2</t>
    </r>
  </si>
  <si>
    <t>附件</t>
  </si>
  <si>
    <t>大居已入住共有产权保障住房项目清单</t>
  </si>
  <si>
    <t>入住率</t>
  </si>
  <si>
    <t>汇福家园昌盛里南区</t>
  </si>
  <si>
    <t>汇福家园兴盛里</t>
  </si>
  <si>
    <t>汇福家园昌盛里北区</t>
  </si>
  <si>
    <t>汇福家园华盛里北区</t>
  </si>
  <si>
    <t>汇福家园华盛里南区</t>
  </si>
  <si>
    <t>鸿飞苑-1</t>
  </si>
  <si>
    <t>鸿飞苑-2</t>
  </si>
  <si>
    <t>听云路238弄</t>
  </si>
  <si>
    <t>惠桐苑-1</t>
  </si>
  <si>
    <t>惠桐苑-2</t>
  </si>
  <si>
    <t>听民路263弄</t>
  </si>
  <si>
    <t>松江南站</t>
  </si>
  <si>
    <t>松南城翠和苑</t>
  </si>
  <si>
    <t>茶坛路611弄</t>
  </si>
  <si>
    <t>小计</t>
  </si>
  <si>
    <t>黄渡</t>
  </si>
  <si>
    <t>江心月庐</t>
  </si>
  <si>
    <t>淞阳路801弄</t>
  </si>
  <si>
    <t>鸣蝉别居</t>
  </si>
  <si>
    <t>淞阳路776弄</t>
  </si>
  <si>
    <t>美罗家园宝欣苑三四村</t>
  </si>
  <si>
    <t>美罗家园罗兰佳苑2期</t>
  </si>
  <si>
    <t>美罗家园罗兰佳苑1期</t>
  </si>
  <si>
    <t>美罗家园佳欣苑</t>
  </si>
  <si>
    <t>奉贤</t>
  </si>
  <si>
    <t>南桥东</t>
  </si>
  <si>
    <t>聚秀佳苑</t>
  </si>
  <si>
    <t>聚秀路178弄</t>
  </si>
  <si>
    <t>聚贤雅苑</t>
  </si>
  <si>
    <t>百团路326弄</t>
  </si>
  <si>
    <t>海德雅苑</t>
  </si>
  <si>
    <t>张弄路145弄</t>
  </si>
  <si>
    <t>亚通汇雅苑</t>
  </si>
  <si>
    <t>农民街418弄</t>
  </si>
  <si>
    <t>欣平苑</t>
  </si>
  <si>
    <t>德泉路386弄</t>
  </si>
  <si>
    <t>海尚惠苑</t>
  </si>
  <si>
    <t>贤浦路218弄</t>
  </si>
  <si>
    <t>海尚盛苑</t>
  </si>
  <si>
    <t>百团路198弄</t>
  </si>
  <si>
    <t>汇仁苑</t>
  </si>
  <si>
    <t>南行路378弄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</si>
</sst>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4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楷体"/>
      <charset val="134"/>
    </font>
    <font>
      <sz val="10"/>
      <color theme="3" tint="0.399975585192419"/>
      <name val="宋体"/>
      <charset val="134"/>
      <scheme val="minor"/>
    </font>
    <font>
      <sz val="11"/>
      <color theme="3" tint="0.399975585192419"/>
      <name val="宋体"/>
      <charset val="134"/>
      <scheme val="minor"/>
    </font>
    <font>
      <b/>
      <sz val="11"/>
      <name val="宋体"/>
      <charset val="134"/>
      <scheme val="minor"/>
    </font>
    <font>
      <b/>
      <u/>
      <sz val="10"/>
      <name val="宋体"/>
      <charset val="134"/>
      <scheme val="minor"/>
    </font>
    <font>
      <b/>
      <u/>
      <sz val="10"/>
      <color theme="1"/>
      <name val="宋体"/>
      <charset val="134"/>
      <scheme val="minor"/>
    </font>
    <font>
      <b/>
      <sz val="10"/>
      <name val="楷体"/>
      <charset val="134"/>
    </font>
    <font>
      <b/>
      <sz val="10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楷体_GB2312"/>
      <charset val="134"/>
    </font>
    <font>
      <b/>
      <sz val="10"/>
      <name val="楷体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b/>
      <u/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b/>
      <u/>
      <sz val="10"/>
      <color theme="1"/>
      <name val="仿宋_GB2312"/>
      <charset val="134"/>
    </font>
    <font>
      <b/>
      <sz val="10"/>
      <color theme="1"/>
      <name val="楷体_GB2312"/>
      <charset val="134"/>
    </font>
    <font>
      <b/>
      <sz val="10"/>
      <color indexed="8"/>
      <name val="楷体_GB2312"/>
      <charset val="134"/>
    </font>
    <font>
      <b/>
      <sz val="10"/>
      <color indexed="8"/>
      <name val="仿宋_GB2312"/>
      <charset val="134"/>
    </font>
    <font>
      <sz val="11"/>
      <color theme="1"/>
      <name val="宋体"/>
      <charset val="134"/>
    </font>
    <font>
      <b/>
      <sz val="11"/>
      <color theme="1"/>
      <name val="仿宋_GB2312"/>
      <charset val="134"/>
    </font>
    <font>
      <b/>
      <sz val="12"/>
      <name val="宋体"/>
      <charset val="134"/>
      <scheme val="minor"/>
    </font>
    <font>
      <b/>
      <sz val="12"/>
      <name val="楷体_GB2312"/>
      <charset val="134"/>
    </font>
    <font>
      <b/>
      <sz val="12"/>
      <color theme="1"/>
      <name val="宋体"/>
      <charset val="134"/>
    </font>
    <font>
      <b/>
      <sz val="10"/>
      <color theme="1"/>
      <name val="楷体"/>
      <charset val="134"/>
    </font>
    <font>
      <b/>
      <sz val="14"/>
      <name val="楷体_GB2312"/>
      <charset val="134"/>
    </font>
    <font>
      <sz val="10"/>
      <color rgb="FFFF000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</font>
    <font>
      <sz val="14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39" fillId="35" borderId="0" applyNumberFormat="false" applyBorder="false" applyAlignment="false" applyProtection="false">
      <alignment vertical="center"/>
    </xf>
    <xf numFmtId="0" fontId="38" fillId="22" borderId="0" applyNumberFormat="false" applyBorder="false" applyAlignment="false" applyProtection="false">
      <alignment vertical="center"/>
    </xf>
    <xf numFmtId="0" fontId="39" fillId="39" borderId="0" applyNumberFormat="false" applyBorder="false" applyAlignment="false" applyProtection="false">
      <alignment vertical="center"/>
    </xf>
    <xf numFmtId="0" fontId="46" fillId="20" borderId="20" applyNumberFormat="false" applyAlignment="false" applyProtection="false">
      <alignment vertical="center"/>
    </xf>
    <xf numFmtId="0" fontId="38" fillId="28" borderId="0" applyNumberFormat="false" applyBorder="false" applyAlignment="false" applyProtection="false">
      <alignment vertical="center"/>
    </xf>
    <xf numFmtId="0" fontId="38" fillId="3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9" fillId="3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9" fillId="17" borderId="0" applyNumberFormat="false" applyBorder="false" applyAlignment="false" applyProtection="false">
      <alignment vertical="center"/>
    </xf>
    <xf numFmtId="0" fontId="39" fillId="32" borderId="0" applyNumberFormat="false" applyBorder="false" applyAlignment="false" applyProtection="false">
      <alignment vertical="center"/>
    </xf>
    <xf numFmtId="0" fontId="39" fillId="31" borderId="0" applyNumberFormat="false" applyBorder="false" applyAlignment="false" applyProtection="false">
      <alignment vertical="center"/>
    </xf>
    <xf numFmtId="0" fontId="39" fillId="29" borderId="0" applyNumberFormat="false" applyBorder="false" applyAlignment="false" applyProtection="false">
      <alignment vertical="center"/>
    </xf>
    <xf numFmtId="0" fontId="39" fillId="12" borderId="0" applyNumberFormat="false" applyBorder="false" applyAlignment="false" applyProtection="false">
      <alignment vertical="center"/>
    </xf>
    <xf numFmtId="0" fontId="49" fillId="24" borderId="20" applyNumberFormat="false" applyAlignment="false" applyProtection="false">
      <alignment vertical="center"/>
    </xf>
    <xf numFmtId="0" fontId="39" fillId="23" borderId="0" applyNumberFormat="false" applyBorder="false" applyAlignment="false" applyProtection="false">
      <alignment vertical="center"/>
    </xf>
    <xf numFmtId="0" fontId="45" fillId="19" borderId="0" applyNumberFormat="false" applyBorder="false" applyAlignment="false" applyProtection="false">
      <alignment vertical="center"/>
    </xf>
    <xf numFmtId="0" fontId="38" fillId="13" borderId="0" applyNumberFormat="false" applyBorder="false" applyAlignment="false" applyProtection="false">
      <alignment vertical="center"/>
    </xf>
    <xf numFmtId="0" fontId="50" fillId="25" borderId="0" applyNumberFormat="false" applyBorder="false" applyAlignment="false" applyProtection="false">
      <alignment vertical="center"/>
    </xf>
    <xf numFmtId="0" fontId="38" fillId="21" borderId="0" applyNumberFormat="false" applyBorder="false" applyAlignment="false" applyProtection="false">
      <alignment vertical="center"/>
    </xf>
    <xf numFmtId="0" fontId="44" fillId="0" borderId="19" applyNumberFormat="false" applyFill="false" applyAlignment="false" applyProtection="false">
      <alignment vertical="center"/>
    </xf>
    <xf numFmtId="0" fontId="43" fillId="18" borderId="0" applyNumberFormat="false" applyBorder="false" applyAlignment="false" applyProtection="false">
      <alignment vertical="center"/>
    </xf>
    <xf numFmtId="0" fontId="53" fillId="34" borderId="22" applyNumberFormat="false" applyAlignment="false" applyProtection="false">
      <alignment vertical="center"/>
    </xf>
    <xf numFmtId="0" fontId="51" fillId="24" borderId="21" applyNumberFormat="false" applyAlignment="false" applyProtection="false">
      <alignment vertical="center"/>
    </xf>
    <xf numFmtId="0" fontId="42" fillId="0" borderId="18" applyNumberFormat="false" applyFill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38" fillId="27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8" fillId="15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9" fillId="14" borderId="0" applyNumberFormat="false" applyBorder="false" applyAlignment="false" applyProtection="false">
      <alignment vertical="center"/>
    </xf>
    <xf numFmtId="0" fontId="0" fillId="11" borderId="17" applyNumberFormat="false" applyFont="false" applyAlignment="false" applyProtection="false">
      <alignment vertical="center"/>
    </xf>
    <xf numFmtId="0" fontId="38" fillId="16" borderId="0" applyNumberFormat="false" applyBorder="false" applyAlignment="false" applyProtection="false">
      <alignment vertical="center"/>
    </xf>
    <xf numFmtId="0" fontId="39" fillId="36" borderId="0" applyNumberFormat="false" applyBorder="false" applyAlignment="false" applyProtection="false">
      <alignment vertical="center"/>
    </xf>
    <xf numFmtId="0" fontId="38" fillId="33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2" fillId="0" borderId="18" applyNumberFormat="false" applyFill="false" applyAlignment="false" applyProtection="false">
      <alignment vertical="center"/>
    </xf>
    <xf numFmtId="0" fontId="38" fillId="26" borderId="0" applyNumberFormat="false" applyBorder="false" applyAlignment="false" applyProtection="false">
      <alignment vertical="center"/>
    </xf>
    <xf numFmtId="0" fontId="40" fillId="0" borderId="16" applyNumberFormat="false" applyFill="false" applyAlignment="false" applyProtection="false">
      <alignment vertical="center"/>
    </xf>
    <xf numFmtId="0" fontId="39" fillId="10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0" fontId="37" fillId="0" borderId="15" applyNumberFormat="false" applyFill="false" applyAlignment="false" applyProtection="false">
      <alignment vertical="center"/>
    </xf>
  </cellStyleXfs>
  <cellXfs count="386">
    <xf numFmtId="0" fontId="0" fillId="0" borderId="0" xfId="0">
      <alignment vertical="center"/>
    </xf>
    <xf numFmtId="0" fontId="0" fillId="2" borderId="0" xfId="0" applyFont="true" applyFill="true">
      <alignment vertical="center"/>
    </xf>
    <xf numFmtId="0" fontId="0" fillId="2" borderId="0" xfId="0" applyFont="true" applyFill="true" applyAlignment="true">
      <alignment horizontal="left" vertical="center"/>
    </xf>
    <xf numFmtId="0" fontId="1" fillId="2" borderId="0" xfId="1" applyFont="true" applyFill="true" applyBorder="true" applyAlignment="true">
      <alignment horizontal="center" vertical="center" wrapText="true"/>
    </xf>
    <xf numFmtId="0" fontId="2" fillId="2" borderId="0" xfId="1" applyFont="true" applyFill="true" applyBorder="true" applyAlignment="true">
      <alignment horizontal="center" vertical="center" wrapText="true"/>
    </xf>
    <xf numFmtId="0" fontId="3" fillId="2" borderId="1" xfId="1" applyFont="true" applyFill="true" applyBorder="true" applyAlignment="true">
      <alignment horizontal="center" vertical="center" wrapText="true"/>
    </xf>
    <xf numFmtId="0" fontId="4" fillId="2" borderId="1" xfId="1" applyFont="true" applyFill="true" applyBorder="true" applyAlignment="true">
      <alignment horizontal="center" vertical="center" wrapText="true"/>
    </xf>
    <xf numFmtId="0" fontId="4" fillId="2" borderId="1" xfId="1" applyFont="true" applyFill="true" applyBorder="true" applyAlignment="true">
      <alignment horizontal="left" vertical="center" wrapText="true"/>
    </xf>
    <xf numFmtId="0" fontId="4" fillId="3" borderId="1" xfId="1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4" fillId="4" borderId="1" xfId="1" applyFont="true" applyFill="true" applyBorder="true" applyAlignment="true">
      <alignment horizontal="center" vertical="center" wrapText="true"/>
    </xf>
    <xf numFmtId="0" fontId="4" fillId="2" borderId="2" xfId="1" applyFont="true" applyFill="true" applyBorder="true" applyAlignment="true">
      <alignment horizontal="center" vertical="center" wrapText="true"/>
    </xf>
    <xf numFmtId="0" fontId="4" fillId="2" borderId="3" xfId="1" applyFont="true" applyFill="true" applyBorder="true" applyAlignment="true">
      <alignment horizontal="center" vertical="center" wrapText="true"/>
    </xf>
    <xf numFmtId="0" fontId="4" fillId="2" borderId="4" xfId="1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left" vertical="center" wrapText="true"/>
    </xf>
    <xf numFmtId="10" fontId="6" fillId="2" borderId="1" xfId="1" applyNumberFormat="true" applyFont="true" applyFill="true" applyBorder="true" applyAlignment="true">
      <alignment horizontal="center" vertical="center"/>
    </xf>
    <xf numFmtId="0" fontId="5" fillId="2" borderId="1" xfId="1" applyFont="true" applyFill="true" applyBorder="true" applyAlignment="true">
      <alignment horizontal="center" vertical="center" wrapText="true"/>
    </xf>
    <xf numFmtId="9" fontId="5" fillId="2" borderId="1" xfId="1" applyNumberFormat="true" applyFont="true" applyFill="true" applyBorder="true" applyAlignment="true">
      <alignment horizontal="center" vertical="center"/>
    </xf>
    <xf numFmtId="0" fontId="5" fillId="3" borderId="1" xfId="1" applyFont="true" applyFill="true" applyBorder="true" applyAlignment="true">
      <alignment horizontal="center" vertical="center" wrapText="true"/>
    </xf>
    <xf numFmtId="9" fontId="5" fillId="3" borderId="1" xfId="1" applyNumberFormat="true" applyFont="true" applyFill="true" applyBorder="true" applyAlignment="true">
      <alignment horizontal="center" vertical="center"/>
    </xf>
    <xf numFmtId="9" fontId="4" fillId="2" borderId="1" xfId="1" applyNumberFormat="true" applyFont="true" applyFill="true" applyBorder="true" applyAlignment="true">
      <alignment horizontal="center" vertical="center"/>
    </xf>
    <xf numFmtId="9" fontId="4" fillId="3" borderId="1" xfId="1" applyNumberFormat="true" applyFont="true" applyFill="true" applyBorder="true" applyAlignment="true">
      <alignment horizontal="center" vertical="center"/>
    </xf>
    <xf numFmtId="0" fontId="5" fillId="4" borderId="1" xfId="1" applyFont="true" applyFill="true" applyBorder="true" applyAlignment="true">
      <alignment horizontal="center" vertical="center" wrapText="true"/>
    </xf>
    <xf numFmtId="9" fontId="5" fillId="4" borderId="1" xfId="1" applyNumberFormat="true" applyFont="true" applyFill="true" applyBorder="true" applyAlignment="true">
      <alignment horizontal="center" vertical="center"/>
    </xf>
    <xf numFmtId="0" fontId="5" fillId="2" borderId="1" xfId="2" applyFont="true" applyFill="true" applyBorder="true" applyAlignment="true">
      <alignment horizontal="center" vertical="center" wrapText="true"/>
    </xf>
    <xf numFmtId="0" fontId="7" fillId="2" borderId="1" xfId="1" applyNumberFormat="true" applyFont="true" applyFill="true" applyBorder="true" applyAlignment="true">
      <alignment horizontal="left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/>
    </xf>
    <xf numFmtId="0" fontId="4" fillId="2" borderId="1" xfId="0" applyFont="true" applyFill="true" applyBorder="true" applyAlignment="true">
      <alignment horizontal="left" vertical="center" wrapText="true"/>
    </xf>
    <xf numFmtId="0" fontId="0" fillId="0" borderId="1" xfId="0" applyBorder="true" applyAlignment="true">
      <alignment vertical="center"/>
    </xf>
    <xf numFmtId="9" fontId="4" fillId="4" borderId="1" xfId="1" applyNumberFormat="true" applyFont="true" applyFill="true" applyBorder="true" applyAlignment="true">
      <alignment horizontal="center" vertical="center"/>
    </xf>
    <xf numFmtId="0" fontId="4" fillId="5" borderId="1" xfId="1" applyFont="true" applyFill="true" applyBorder="true" applyAlignment="true">
      <alignment horizontal="center" vertical="center" wrapText="true"/>
    </xf>
    <xf numFmtId="0" fontId="5" fillId="5" borderId="1" xfId="0" applyFont="true" applyFill="true" applyBorder="true" applyAlignment="true">
      <alignment horizontal="center" vertical="center"/>
    </xf>
    <xf numFmtId="9" fontId="5" fillId="5" borderId="1" xfId="1" applyNumberFormat="true" applyFont="true" applyFill="true" applyBorder="true" applyAlignment="true">
      <alignment horizontal="center" vertical="center"/>
    </xf>
    <xf numFmtId="49" fontId="8" fillId="2" borderId="0" xfId="0" applyNumberFormat="true" applyFont="true" applyFill="true">
      <alignment vertical="center"/>
    </xf>
    <xf numFmtId="0" fontId="2" fillId="2" borderId="5" xfId="1" applyFont="true" applyFill="true" applyBorder="true" applyAlignment="true">
      <alignment horizontal="left" vertical="center" wrapText="true"/>
    </xf>
    <xf numFmtId="0" fontId="0" fillId="2" borderId="5" xfId="0" applyFont="true" applyFill="true" applyBorder="true" applyAlignment="true">
      <alignment horizontal="left" vertical="center"/>
    </xf>
    <xf numFmtId="0" fontId="3" fillId="2" borderId="6" xfId="1" applyFont="true" applyFill="true" applyBorder="true" applyAlignment="true">
      <alignment horizontal="center" vertical="center" wrapText="true"/>
    </xf>
    <xf numFmtId="0" fontId="4" fillId="2" borderId="2" xfId="1" applyFont="true" applyFill="true" applyBorder="true" applyAlignment="true">
      <alignment horizontal="left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left" vertical="center" wrapText="true"/>
    </xf>
    <xf numFmtId="0" fontId="4" fillId="2" borderId="6" xfId="1" applyFont="true" applyFill="true" applyBorder="true" applyAlignment="true">
      <alignment horizontal="left" vertical="center" wrapText="true"/>
    </xf>
    <xf numFmtId="0" fontId="4" fillId="3" borderId="6" xfId="1" applyFont="true" applyFill="true" applyBorder="true" applyAlignment="true">
      <alignment horizontal="center" vertical="center" wrapText="true"/>
    </xf>
    <xf numFmtId="0" fontId="0" fillId="3" borderId="7" xfId="0" applyFont="true" applyFill="true" applyBorder="true" applyAlignment="true">
      <alignment horizontal="center" vertical="center" wrapText="true"/>
    </xf>
    <xf numFmtId="0" fontId="4" fillId="2" borderId="6" xfId="1" applyFont="true" applyFill="true" applyBorder="true" applyAlignment="true">
      <alignment horizontal="center" vertical="center" wrapText="true"/>
    </xf>
    <xf numFmtId="0" fontId="0" fillId="0" borderId="4" xfId="0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vertical="center"/>
    </xf>
    <xf numFmtId="0" fontId="9" fillId="2" borderId="1" xfId="1" applyFont="true" applyFill="true" applyBorder="true" applyAlignment="true">
      <alignment horizontal="center" vertical="center" wrapText="true"/>
    </xf>
    <xf numFmtId="0" fontId="9" fillId="2" borderId="6" xfId="1" applyFont="true" applyFill="true" applyBorder="true" applyAlignment="true">
      <alignment horizontal="left" vertical="center" wrapText="true"/>
    </xf>
    <xf numFmtId="0" fontId="0" fillId="0" borderId="4" xfId="0" applyFont="true" applyBorder="true" applyAlignment="true">
      <alignment vertical="center"/>
    </xf>
    <xf numFmtId="0" fontId="4" fillId="4" borderId="6" xfId="1" applyFont="true" applyFill="true" applyBorder="true" applyAlignment="true">
      <alignment horizontal="center" vertical="center" wrapText="true"/>
    </xf>
    <xf numFmtId="0" fontId="0" fillId="4" borderId="7" xfId="0" applyFont="true" applyFill="true" applyBorder="true" applyAlignment="true">
      <alignment horizontal="center" vertical="center" wrapText="true"/>
    </xf>
    <xf numFmtId="0" fontId="0" fillId="2" borderId="2" xfId="0" applyFont="true" applyFill="true" applyBorder="true" applyAlignment="true">
      <alignment horizontal="center" vertical="center" wrapText="true"/>
    </xf>
    <xf numFmtId="0" fontId="4" fillId="2" borderId="3" xfId="1" applyFont="true" applyFill="true" applyBorder="true" applyAlignment="true">
      <alignment horizontal="left" vertical="center" wrapText="true"/>
    </xf>
    <xf numFmtId="0" fontId="4" fillId="2" borderId="4" xfId="1" applyFont="true" applyFill="true" applyBorder="true" applyAlignment="true">
      <alignment horizontal="left" vertical="center" wrapText="true"/>
    </xf>
    <xf numFmtId="0" fontId="7" fillId="2" borderId="6" xfId="1" applyNumberFormat="true" applyFont="true" applyFill="true" applyBorder="true" applyAlignment="true">
      <alignment horizontal="left" vertical="center"/>
    </xf>
    <xf numFmtId="0" fontId="3" fillId="2" borderId="8" xfId="1" applyFont="true" applyFill="true" applyBorder="true" applyAlignment="true">
      <alignment horizontal="center" vertical="center" wrapText="true"/>
    </xf>
    <xf numFmtId="0" fontId="5" fillId="2" borderId="2" xfId="1" applyFont="true" applyFill="true" applyBorder="true" applyAlignment="true">
      <alignment horizontal="center" vertical="center" wrapText="true"/>
    </xf>
    <xf numFmtId="0" fontId="0" fillId="2" borderId="8" xfId="0" applyFont="true" applyFill="true" applyBorder="true" applyAlignment="true">
      <alignment vertical="center" wrapText="true"/>
    </xf>
    <xf numFmtId="0" fontId="0" fillId="0" borderId="4" xfId="0" applyBorder="true" applyAlignment="true">
      <alignment horizontal="center" vertical="center" wrapText="true"/>
    </xf>
    <xf numFmtId="0" fontId="0" fillId="3" borderId="8" xfId="0" applyFont="true" applyFill="true" applyBorder="true" applyAlignment="true">
      <alignment horizontal="center" vertical="center" wrapText="true"/>
    </xf>
    <xf numFmtId="0" fontId="4" fillId="2" borderId="8" xfId="1" applyFont="true" applyFill="true" applyBorder="true" applyAlignment="true">
      <alignment horizontal="left" vertical="center" wrapText="true"/>
    </xf>
    <xf numFmtId="0" fontId="0" fillId="2" borderId="8" xfId="0" applyFont="true" applyFill="true" applyBorder="true" applyAlignment="true">
      <alignment horizontal="left" vertical="center" wrapText="true"/>
    </xf>
    <xf numFmtId="0" fontId="0" fillId="0" borderId="8" xfId="0" applyFont="true" applyBorder="true" applyAlignment="true">
      <alignment horizontal="left" vertical="center" wrapText="true"/>
    </xf>
    <xf numFmtId="0" fontId="10" fillId="2" borderId="8" xfId="0" applyFont="true" applyFill="true" applyBorder="true" applyAlignment="true">
      <alignment vertical="center" wrapText="true"/>
    </xf>
    <xf numFmtId="0" fontId="9" fillId="2" borderId="1" xfId="1" applyFont="true" applyFill="true" applyBorder="true" applyAlignment="true">
      <alignment horizontal="left" vertical="center" wrapText="true"/>
    </xf>
    <xf numFmtId="0" fontId="10" fillId="0" borderId="8" xfId="0" applyFont="true" applyBorder="true" applyAlignment="true">
      <alignment vertical="center" wrapText="true"/>
    </xf>
    <xf numFmtId="0" fontId="0" fillId="4" borderId="8" xfId="0" applyFont="true" applyFill="true" applyBorder="true" applyAlignment="true">
      <alignment horizontal="center" vertical="center" wrapText="true"/>
    </xf>
    <xf numFmtId="0" fontId="0" fillId="2" borderId="8" xfId="0" applyFont="true" applyFill="true" applyBorder="true" applyAlignment="true">
      <alignment vertical="center"/>
    </xf>
    <xf numFmtId="0" fontId="4" fillId="2" borderId="8" xfId="1" applyFont="true" applyFill="true" applyBorder="true" applyAlignment="true">
      <alignment horizontal="center" vertical="center" wrapText="true"/>
    </xf>
    <xf numFmtId="49" fontId="3" fillId="2" borderId="1" xfId="1" applyNumberFormat="true" applyFont="true" applyFill="true" applyBorder="true" applyAlignment="true">
      <alignment horizontal="center" vertical="center" wrapText="true"/>
    </xf>
    <xf numFmtId="9" fontId="5" fillId="2" borderId="2" xfId="1" applyNumberFormat="true" applyFont="true" applyFill="true" applyBorder="true" applyAlignment="true">
      <alignment horizontal="center"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/>
    </xf>
    <xf numFmtId="49" fontId="5" fillId="3" borderId="1" xfId="0" applyNumberFormat="true" applyFont="true" applyFill="true" applyBorder="true" applyAlignment="true">
      <alignment horizontal="center" vertical="center"/>
    </xf>
    <xf numFmtId="0" fontId="10" fillId="0" borderId="0" xfId="0" applyFont="true">
      <alignment vertical="center"/>
    </xf>
    <xf numFmtId="9" fontId="9" fillId="2" borderId="1" xfId="1" applyNumberFormat="true" applyFont="true" applyFill="true" applyBorder="true" applyAlignment="true">
      <alignment horizontal="center" vertical="center"/>
    </xf>
    <xf numFmtId="49" fontId="9" fillId="2" borderId="1" xfId="0" applyNumberFormat="true" applyFont="true" applyFill="true" applyBorder="true" applyAlignment="true">
      <alignment horizontal="center" vertical="center"/>
    </xf>
    <xf numFmtId="49" fontId="5" fillId="4" borderId="1" xfId="0" applyNumberFormat="true" applyFont="true" applyFill="true" applyBorder="true" applyAlignment="true">
      <alignment horizontal="center" vertical="center"/>
    </xf>
    <xf numFmtId="0" fontId="7" fillId="2" borderId="2" xfId="1" applyNumberFormat="true" applyFont="true" applyFill="true" applyBorder="true" applyAlignment="true">
      <alignment horizontal="left" vertical="center"/>
    </xf>
    <xf numFmtId="0" fontId="0" fillId="0" borderId="3" xfId="0" applyFont="true" applyBorder="true" applyAlignment="true">
      <alignment horizontal="left" vertical="center"/>
    </xf>
    <xf numFmtId="0" fontId="0" fillId="0" borderId="4" xfId="0" applyFont="true" applyBorder="true" applyAlignment="true">
      <alignment horizontal="left" vertical="center"/>
    </xf>
    <xf numFmtId="0" fontId="4" fillId="4" borderId="7" xfId="1" applyFont="true" applyFill="true" applyBorder="true" applyAlignment="true">
      <alignment horizontal="center" vertical="center" wrapText="true"/>
    </xf>
    <xf numFmtId="0" fontId="4" fillId="2" borderId="9" xfId="1" applyFont="true" applyFill="true" applyBorder="true" applyAlignment="true">
      <alignment horizontal="left" vertical="center" wrapText="true"/>
    </xf>
    <xf numFmtId="0" fontId="4" fillId="2" borderId="10" xfId="1" applyFont="true" applyFill="true" applyBorder="true" applyAlignment="true">
      <alignment horizontal="left" vertical="center" wrapText="true"/>
    </xf>
    <xf numFmtId="0" fontId="0" fillId="0" borderId="3" xfId="0" applyBorder="true" applyAlignment="true">
      <alignment vertical="center"/>
    </xf>
    <xf numFmtId="0" fontId="0" fillId="0" borderId="4" xfId="0" applyBorder="true" applyAlignment="true">
      <alignment vertical="center"/>
    </xf>
    <xf numFmtId="0" fontId="0" fillId="0" borderId="2" xfId="0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0" fillId="2" borderId="3" xfId="0" applyFill="true" applyBorder="true" applyAlignment="true">
      <alignment horizontal="center" vertical="center" wrapText="true"/>
    </xf>
    <xf numFmtId="0" fontId="0" fillId="2" borderId="4" xfId="0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left" vertical="center" wrapText="true"/>
    </xf>
    <xf numFmtId="0" fontId="0" fillId="0" borderId="3" xfId="0" applyBorder="true" applyAlignment="true">
      <alignment horizontal="left" vertical="center" wrapText="true"/>
    </xf>
    <xf numFmtId="0" fontId="0" fillId="0" borderId="4" xfId="0" applyBorder="true" applyAlignment="true">
      <alignment horizontal="left" vertical="center" wrapText="true"/>
    </xf>
    <xf numFmtId="0" fontId="0" fillId="5" borderId="1" xfId="0" applyFont="true" applyFill="true" applyBorder="true" applyAlignment="true">
      <alignment vertical="center"/>
    </xf>
    <xf numFmtId="0" fontId="5" fillId="2" borderId="6" xfId="0" applyFont="true" applyFill="true" applyBorder="true" applyAlignment="true">
      <alignment vertical="center" wrapText="true"/>
    </xf>
    <xf numFmtId="0" fontId="5" fillId="0" borderId="7" xfId="0" applyFont="true" applyBorder="true" applyAlignment="true">
      <alignment vertical="center"/>
    </xf>
    <xf numFmtId="0" fontId="5" fillId="2" borderId="11" xfId="0" applyFont="true" applyFill="true" applyBorder="true" applyAlignment="true">
      <alignment vertical="center" wrapText="true"/>
    </xf>
    <xf numFmtId="0" fontId="0" fillId="0" borderId="11" xfId="0" applyBorder="true" applyAlignment="true">
      <alignment vertical="center"/>
    </xf>
    <xf numFmtId="0" fontId="0" fillId="2" borderId="5" xfId="0" applyFont="true" applyFill="true" applyBorder="true" applyAlignment="true">
      <alignment horizontal="center" vertical="center" wrapText="true"/>
    </xf>
    <xf numFmtId="0" fontId="0" fillId="0" borderId="5" xfId="0" applyBorder="true" applyAlignment="true">
      <alignment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6" xfId="0" applyFont="true" applyFill="true" applyBorder="true" applyAlignment="true">
      <alignment horizontal="center" vertical="center" wrapText="true"/>
    </xf>
    <xf numFmtId="0" fontId="0" fillId="0" borderId="7" xfId="0" applyBorder="true" applyAlignment="true">
      <alignment vertical="center"/>
    </xf>
    <xf numFmtId="0" fontId="0" fillId="0" borderId="8" xfId="0" applyBorder="true" applyAlignment="true">
      <alignment vertical="center"/>
    </xf>
    <xf numFmtId="0" fontId="5" fillId="2" borderId="1" xfId="0" applyFont="true" applyFill="true" applyBorder="true" applyAlignment="true">
      <alignment horizontal="center" vertical="center"/>
    </xf>
    <xf numFmtId="0" fontId="5" fillId="2" borderId="6" xfId="0" applyFont="true" applyFill="true" applyBorder="true" applyAlignment="true">
      <alignment horizontal="center" vertical="center" wrapText="true"/>
    </xf>
    <xf numFmtId="0" fontId="4" fillId="5" borderId="6" xfId="0" applyFont="true" applyFill="true" applyBorder="true" applyAlignment="true">
      <alignment horizontal="center" vertical="center" wrapText="true"/>
    </xf>
    <xf numFmtId="0" fontId="2" fillId="5" borderId="7" xfId="0" applyFont="true" applyFill="true" applyBorder="true" applyAlignment="true">
      <alignment vertical="center"/>
    </xf>
    <xf numFmtId="0" fontId="2" fillId="5" borderId="8" xfId="0" applyFont="true" applyFill="true" applyBorder="true" applyAlignment="true">
      <alignment vertical="center"/>
    </xf>
    <xf numFmtId="0" fontId="5" fillId="2" borderId="1" xfId="0" applyFont="true" applyFill="true" applyBorder="true" applyAlignment="true">
      <alignment horizontal="left" vertical="center"/>
    </xf>
    <xf numFmtId="0" fontId="9" fillId="2" borderId="1" xfId="0" applyFont="true" applyFill="true" applyBorder="true" applyAlignment="true">
      <alignment horizontal="left" vertical="center" wrapText="true"/>
    </xf>
    <xf numFmtId="0" fontId="4" fillId="4" borderId="8" xfId="1" applyFont="true" applyFill="true" applyBorder="true" applyAlignment="true">
      <alignment horizontal="center" vertical="center" wrapText="true"/>
    </xf>
    <xf numFmtId="0" fontId="5" fillId="4" borderId="8" xfId="1" applyFont="true" applyFill="true" applyBorder="true" applyAlignment="true">
      <alignment horizontal="center" vertical="center" wrapText="true"/>
    </xf>
    <xf numFmtId="0" fontId="0" fillId="0" borderId="12" xfId="0" applyBorder="true" applyAlignment="true">
      <alignment vertical="center" wrapText="true"/>
    </xf>
    <xf numFmtId="0" fontId="0" fillId="0" borderId="13" xfId="0" applyBorder="true" applyAlignment="true">
      <alignment vertical="center" wrapText="true"/>
    </xf>
    <xf numFmtId="0" fontId="5" fillId="3" borderId="2" xfId="1" applyFont="true" applyFill="true" applyBorder="true" applyAlignment="true">
      <alignment horizontal="center" vertical="center" wrapText="true"/>
    </xf>
    <xf numFmtId="0" fontId="2" fillId="2" borderId="8" xfId="0" applyFont="true" applyFill="true" applyBorder="true" applyAlignment="true">
      <alignment vertical="center" wrapText="true"/>
    </xf>
    <xf numFmtId="0" fontId="5" fillId="3" borderId="3" xfId="1" applyFont="true" applyFill="true" applyBorder="true" applyAlignment="true">
      <alignment horizontal="center" vertical="center" wrapText="true"/>
    </xf>
    <xf numFmtId="0" fontId="5" fillId="2" borderId="6" xfId="1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vertical="center" wrapText="true"/>
    </xf>
    <xf numFmtId="0" fontId="5" fillId="4" borderId="6" xfId="1" applyFont="true" applyFill="true" applyBorder="true" applyAlignment="true">
      <alignment horizontal="center" vertical="center" wrapText="true"/>
    </xf>
    <xf numFmtId="0" fontId="6" fillId="2" borderId="6" xfId="0" applyFont="true" applyFill="true" applyBorder="true" applyAlignment="true">
      <alignment horizontal="center" vertical="center"/>
    </xf>
    <xf numFmtId="0" fontId="6" fillId="2" borderId="8" xfId="0" applyFont="true" applyFill="true" applyBorder="true" applyAlignment="true">
      <alignment horizontal="center" vertical="center"/>
    </xf>
    <xf numFmtId="10" fontId="5" fillId="2" borderId="6" xfId="0" applyNumberFormat="true" applyFont="true" applyFill="true" applyBorder="true" applyAlignment="true">
      <alignment horizontal="center" vertical="center"/>
    </xf>
    <xf numFmtId="10" fontId="5" fillId="2" borderId="8" xfId="0" applyNumberFormat="true" applyFont="true" applyFill="true" applyBorder="true" applyAlignment="true">
      <alignment horizontal="center" vertical="center"/>
    </xf>
    <xf numFmtId="0" fontId="5" fillId="2" borderId="6" xfId="0" applyFont="true" applyFill="true" applyBorder="true" applyAlignment="true">
      <alignment horizontal="center" vertical="center"/>
    </xf>
    <xf numFmtId="0" fontId="4" fillId="5" borderId="1" xfId="0" applyFont="true" applyFill="true" applyBorder="true" applyAlignment="true">
      <alignment horizontal="center" vertical="center" wrapText="true"/>
    </xf>
    <xf numFmtId="10" fontId="4" fillId="5" borderId="6" xfId="0" applyNumberFormat="true" applyFont="true" applyFill="true" applyBorder="true" applyAlignment="true">
      <alignment horizontal="center" vertical="center"/>
    </xf>
    <xf numFmtId="10" fontId="4" fillId="5" borderId="8" xfId="0" applyNumberFormat="true" applyFont="true" applyFill="true" applyBorder="true" applyAlignment="true">
      <alignment horizontal="center" vertical="center"/>
    </xf>
    <xf numFmtId="0" fontId="4" fillId="5" borderId="6" xfId="0" applyFont="true" applyFill="true" applyBorder="true" applyAlignment="true">
      <alignment horizontal="center" vertical="center"/>
    </xf>
    <xf numFmtId="9" fontId="5" fillId="3" borderId="2" xfId="1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  <xf numFmtId="9" fontId="5" fillId="3" borderId="3" xfId="1" applyNumberFormat="true" applyFont="true" applyFill="true" applyBorder="true" applyAlignment="true">
      <alignment horizontal="center" vertical="center"/>
    </xf>
    <xf numFmtId="49" fontId="8" fillId="5" borderId="1" xfId="0" applyNumberFormat="true" applyFont="true" applyFill="true" applyBorder="true" applyAlignment="true">
      <alignment horizontal="center" vertical="center"/>
    </xf>
    <xf numFmtId="0" fontId="5" fillId="0" borderId="8" xfId="0" applyFont="true" applyBorder="true" applyAlignment="true">
      <alignment vertical="center"/>
    </xf>
    <xf numFmtId="0" fontId="0" fillId="0" borderId="7" xfId="0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0" fillId="0" borderId="7" xfId="0" applyFont="true" applyBorder="true" applyAlignment="true">
      <alignment horizontal="center" vertical="center"/>
    </xf>
    <xf numFmtId="0" fontId="0" fillId="0" borderId="8" xfId="0" applyFont="true" applyBorder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8" fillId="0" borderId="0" xfId="0" applyFont="true">
      <alignment vertical="center"/>
    </xf>
    <xf numFmtId="14" fontId="8" fillId="0" borderId="0" xfId="0" applyNumberFormat="true" applyFont="true">
      <alignment vertical="center"/>
    </xf>
    <xf numFmtId="0" fontId="2" fillId="0" borderId="5" xfId="1" applyFont="true" applyBorder="true" applyAlignment="true">
      <alignment horizontal="left" vertical="center" wrapText="true"/>
    </xf>
    <xf numFmtId="0" fontId="11" fillId="0" borderId="5" xfId="1" applyFont="true" applyBorder="true" applyAlignment="true">
      <alignment horizontal="left" vertical="center"/>
    </xf>
    <xf numFmtId="0" fontId="3" fillId="3" borderId="1" xfId="1" applyFont="true" applyFill="true" applyBorder="true" applyAlignment="true">
      <alignment horizontal="center" vertical="center" wrapText="true"/>
    </xf>
    <xf numFmtId="0" fontId="3" fillId="3" borderId="6" xfId="1" applyFont="true" applyFill="true" applyBorder="true" applyAlignment="true">
      <alignment horizontal="center" vertical="center" wrapText="true"/>
    </xf>
    <xf numFmtId="0" fontId="3" fillId="2" borderId="2" xfId="1" applyFont="true" applyFill="true" applyBorder="true" applyAlignment="true">
      <alignment horizontal="center" vertical="center" wrapText="true"/>
    </xf>
    <xf numFmtId="0" fontId="4" fillId="0" borderId="2" xfId="1" applyFont="true" applyBorder="true" applyAlignment="true">
      <alignment horizontal="center" vertical="center" wrapText="true"/>
    </xf>
    <xf numFmtId="0" fontId="3" fillId="2" borderId="3" xfId="1" applyFont="true" applyFill="true" applyBorder="true" applyAlignment="true">
      <alignment horizontal="center" vertical="center" wrapText="true"/>
    </xf>
    <xf numFmtId="0" fontId="4" fillId="0" borderId="3" xfId="1" applyFont="true" applyBorder="true" applyAlignment="true">
      <alignment horizontal="center" vertical="center" wrapText="true"/>
    </xf>
    <xf numFmtId="0" fontId="4" fillId="0" borderId="4" xfId="1" applyFont="true" applyBorder="true" applyAlignment="true">
      <alignment horizontal="center" vertical="center" wrapText="true"/>
    </xf>
    <xf numFmtId="0" fontId="3" fillId="2" borderId="7" xfId="1" applyFont="true" applyFill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left" vertical="center" wrapText="true"/>
    </xf>
    <xf numFmtId="0" fontId="0" fillId="0" borderId="1" xfId="0" applyFont="true" applyBorder="true" applyAlignment="true">
      <alignment horizontal="left" vertical="center" wrapText="true"/>
    </xf>
    <xf numFmtId="0" fontId="3" fillId="3" borderId="7" xfId="1" applyFont="true" applyFill="true" applyBorder="true" applyAlignment="true">
      <alignment horizontal="center" vertical="center" wrapText="true"/>
    </xf>
    <xf numFmtId="0" fontId="4" fillId="0" borderId="2" xfId="1" applyFont="true" applyBorder="true" applyAlignment="true">
      <alignment horizontal="left" vertical="center" wrapText="true"/>
    </xf>
    <xf numFmtId="0" fontId="4" fillId="0" borderId="4" xfId="1" applyFont="true" applyBorder="true" applyAlignment="true">
      <alignment horizontal="left" vertical="center" wrapText="true"/>
    </xf>
    <xf numFmtId="0" fontId="4" fillId="0" borderId="6" xfId="1" applyFont="true" applyBorder="true" applyAlignment="true">
      <alignment horizontal="left" vertical="center" wrapText="true"/>
    </xf>
    <xf numFmtId="0" fontId="3" fillId="2" borderId="4" xfId="1" applyFont="true" applyFill="true" applyBorder="true" applyAlignment="true">
      <alignment horizontal="center" vertical="center" wrapText="true"/>
    </xf>
    <xf numFmtId="0" fontId="12" fillId="5" borderId="6" xfId="1" applyFont="true" applyFill="true" applyBorder="true" applyAlignment="true">
      <alignment horizontal="center" vertical="center" wrapText="true"/>
    </xf>
    <xf numFmtId="0" fontId="12" fillId="5" borderId="7" xfId="1" applyFont="true" applyFill="true" applyBorder="true" applyAlignment="true">
      <alignment horizontal="center" vertical="center" wrapText="true"/>
    </xf>
    <xf numFmtId="0" fontId="4" fillId="0" borderId="1" xfId="1" applyFont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7" fillId="0" borderId="6" xfId="1" applyNumberFormat="true" applyFont="true" applyFill="true" applyBorder="true" applyAlignment="true">
      <alignment horizontal="left" vertical="center"/>
    </xf>
    <xf numFmtId="0" fontId="3" fillId="3" borderId="8" xfId="1" applyFont="true" applyFill="true" applyBorder="true" applyAlignment="true">
      <alignment horizontal="center" vertical="center" wrapText="true"/>
    </xf>
    <xf numFmtId="0" fontId="5" fillId="2" borderId="4" xfId="1" applyFont="true" applyFill="true" applyBorder="true" applyAlignment="true">
      <alignment horizontal="center" vertical="center" wrapText="true"/>
    </xf>
    <xf numFmtId="0" fontId="6" fillId="3" borderId="1" xfId="1" applyFont="true" applyFill="true" applyBorder="true" applyAlignment="true">
      <alignment horizontal="center" vertical="center" wrapText="true"/>
    </xf>
    <xf numFmtId="0" fontId="4" fillId="0" borderId="8" xfId="1" applyFont="true" applyBorder="true" applyAlignment="true">
      <alignment horizontal="left" vertical="center" wrapText="true"/>
    </xf>
    <xf numFmtId="0" fontId="0" fillId="0" borderId="8" xfId="0" applyFont="true" applyBorder="true" applyAlignment="true">
      <alignment vertical="center" wrapText="true"/>
    </xf>
    <xf numFmtId="0" fontId="0" fillId="0" borderId="1" xfId="0" applyFont="true" applyBorder="true" applyAlignment="true">
      <alignment vertical="center" wrapText="true"/>
    </xf>
    <xf numFmtId="0" fontId="12" fillId="5" borderId="8" xfId="1" applyFont="true" applyFill="true" applyBorder="true" applyAlignment="true">
      <alignment horizontal="center" vertical="center" wrapText="true"/>
    </xf>
    <xf numFmtId="0" fontId="13" fillId="5" borderId="1" xfId="1" applyFont="true" applyFill="true" applyBorder="true" applyAlignment="true">
      <alignment horizontal="center" vertical="center" wrapText="true"/>
    </xf>
    <xf numFmtId="0" fontId="0" fillId="0" borderId="8" xfId="0" applyFont="true" applyBorder="true" applyAlignment="true">
      <alignment vertical="center"/>
    </xf>
    <xf numFmtId="0" fontId="7" fillId="0" borderId="1" xfId="1" applyNumberFormat="true" applyFont="true" applyFill="true" applyBorder="true" applyAlignment="true">
      <alignment horizontal="left" vertical="center"/>
    </xf>
    <xf numFmtId="0" fontId="0" fillId="0" borderId="5" xfId="0" applyFont="true" applyBorder="true" applyAlignment="true">
      <alignment horizontal="left" vertical="center"/>
    </xf>
    <xf numFmtId="14" fontId="0" fillId="0" borderId="0" xfId="0" applyNumberFormat="true" applyBorder="true" applyAlignment="true">
      <alignment vertical="center"/>
    </xf>
    <xf numFmtId="10" fontId="6" fillId="3" borderId="1" xfId="1" applyNumberFormat="true" applyFont="true" applyFill="true" applyBorder="true" applyAlignment="true">
      <alignment horizontal="center" vertical="center"/>
    </xf>
    <xf numFmtId="14" fontId="14" fillId="3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14" fontId="8" fillId="0" borderId="1" xfId="0" applyNumberFormat="true" applyFont="true" applyBorder="true" applyAlignment="true">
      <alignment horizontal="center" vertical="center"/>
    </xf>
    <xf numFmtId="9" fontId="5" fillId="2" borderId="4" xfId="1" applyNumberFormat="true" applyFont="true" applyFill="true" applyBorder="true" applyAlignment="true">
      <alignment horizontal="center" vertical="center"/>
    </xf>
    <xf numFmtId="9" fontId="6" fillId="3" borderId="1" xfId="1" applyNumberFormat="true" applyFont="true" applyFill="true" applyBorder="true" applyAlignment="true">
      <alignment horizontal="center" vertical="center"/>
    </xf>
    <xf numFmtId="0" fontId="5" fillId="3" borderId="1" xfId="0" applyFont="true" applyFill="true" applyBorder="true" applyAlignment="true">
      <alignment horizontal="center" vertical="center"/>
    </xf>
    <xf numFmtId="14" fontId="8" fillId="3" borderId="1" xfId="0" applyNumberFormat="true" applyFont="true" applyFill="true" applyBorder="true" applyAlignment="true">
      <alignment horizontal="center" vertical="center"/>
    </xf>
    <xf numFmtId="9" fontId="13" fillId="5" borderId="1" xfId="1" applyNumberFormat="true" applyFont="true" applyFill="true" applyBorder="true" applyAlignment="true">
      <alignment horizontal="center" vertical="center"/>
    </xf>
    <xf numFmtId="14" fontId="8" fillId="5" borderId="1" xfId="0" applyNumberFormat="true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left" vertical="center"/>
    </xf>
    <xf numFmtId="0" fontId="12" fillId="5" borderId="1" xfId="1" applyFont="true" applyFill="true" applyBorder="true" applyAlignment="true">
      <alignment horizontal="center" vertical="center" wrapText="true"/>
    </xf>
    <xf numFmtId="0" fontId="3" fillId="3" borderId="9" xfId="1" applyFont="true" applyFill="true" applyBorder="true" applyAlignment="true">
      <alignment horizontal="center" vertical="center" wrapText="true"/>
    </xf>
    <xf numFmtId="0" fontId="3" fillId="3" borderId="11" xfId="1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4" fillId="0" borderId="3" xfId="1" applyFont="true" applyBorder="true" applyAlignment="true">
      <alignment horizontal="left" vertical="center" wrapText="true"/>
    </xf>
    <xf numFmtId="0" fontId="4" fillId="0" borderId="4" xfId="1" applyFont="true" applyFill="true" applyBorder="true" applyAlignment="true">
      <alignment horizontal="center" vertical="center" wrapText="true"/>
    </xf>
    <xf numFmtId="0" fontId="15" fillId="2" borderId="6" xfId="1" applyFont="true" applyFill="true" applyBorder="true" applyAlignment="true">
      <alignment horizontal="center" vertical="center"/>
    </xf>
    <xf numFmtId="0" fontId="15" fillId="6" borderId="1" xfId="1" applyFont="true" applyFill="true" applyBorder="true" applyAlignment="true">
      <alignment horizontal="center" vertical="center"/>
    </xf>
    <xf numFmtId="0" fontId="15" fillId="6" borderId="6" xfId="1" applyFont="true" applyFill="true" applyBorder="true" applyAlignment="true">
      <alignment horizontal="center" vertical="center"/>
    </xf>
    <xf numFmtId="0" fontId="15" fillId="6" borderId="7" xfId="1" applyFont="true" applyFill="true" applyBorder="true" applyAlignment="true">
      <alignment horizontal="center"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left" vertical="center"/>
    </xf>
    <xf numFmtId="0" fontId="0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vertical="center"/>
    </xf>
    <xf numFmtId="0" fontId="5" fillId="0" borderId="1" xfId="0" applyFont="true" applyBorder="true" applyAlignment="true">
      <alignment vertical="center"/>
    </xf>
    <xf numFmtId="0" fontId="6" fillId="7" borderId="1" xfId="0" applyFont="true" applyFill="true" applyBorder="true">
      <alignment vertical="center"/>
    </xf>
    <xf numFmtId="0" fontId="6" fillId="7" borderId="1" xfId="0" applyFont="true" applyFill="true" applyBorder="true" applyAlignment="true">
      <alignment horizontal="center" vertical="center" wrapText="true"/>
    </xf>
    <xf numFmtId="0" fontId="6" fillId="7" borderId="1" xfId="0" applyFont="true" applyFill="true" applyBorder="true" applyAlignment="true">
      <alignment vertical="center"/>
    </xf>
    <xf numFmtId="0" fontId="13" fillId="5" borderId="8" xfId="1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0" fontId="3" fillId="3" borderId="12" xfId="1" applyFont="true" applyFill="true" applyBorder="true" applyAlignment="true">
      <alignment horizontal="center" vertical="center" wrapText="true"/>
    </xf>
    <xf numFmtId="0" fontId="6" fillId="3" borderId="2" xfId="1" applyFont="true" applyFill="true" applyBorder="true" applyAlignment="true">
      <alignment horizontal="center" vertical="center" wrapText="true"/>
    </xf>
    <xf numFmtId="0" fontId="5" fillId="2" borderId="3" xfId="1" applyFont="true" applyFill="true" applyBorder="true" applyAlignment="true">
      <alignment horizontal="center" vertical="center" wrapText="true"/>
    </xf>
    <xf numFmtId="0" fontId="6" fillId="3" borderId="3" xfId="1" applyFont="true" applyFill="true" applyBorder="true" applyAlignment="true">
      <alignment horizontal="center" vertical="center" wrapText="true"/>
    </xf>
    <xf numFmtId="0" fontId="13" fillId="5" borderId="6" xfId="1" applyFont="true" applyFill="true" applyBorder="true" applyAlignment="true">
      <alignment horizontal="center" vertical="center" wrapText="true"/>
    </xf>
    <xf numFmtId="0" fontId="15" fillId="6" borderId="8" xfId="1" applyFont="true" applyFill="true" applyBorder="true" applyAlignment="true">
      <alignment horizontal="center" vertical="center"/>
    </xf>
    <xf numFmtId="0" fontId="6" fillId="6" borderId="6" xfId="1" applyFont="true" applyFill="true" applyBorder="true" applyAlignment="true">
      <alignment horizontal="center" vertical="center"/>
    </xf>
    <xf numFmtId="0" fontId="6" fillId="6" borderId="1" xfId="1" applyFont="true" applyFill="true" applyBorder="true" applyAlignment="true">
      <alignment horizontal="center" vertical="center"/>
    </xf>
    <xf numFmtId="0" fontId="16" fillId="0" borderId="0" xfId="0" applyFont="true" applyBorder="true" applyAlignment="true">
      <alignment vertical="center"/>
    </xf>
    <xf numFmtId="0" fontId="6" fillId="0" borderId="1" xfId="0" applyFont="true" applyBorder="true" applyAlignment="true">
      <alignment horizontal="center" vertical="center"/>
    </xf>
    <xf numFmtId="10" fontId="5" fillId="0" borderId="1" xfId="0" applyNumberFormat="true" applyFont="true" applyBorder="true" applyAlignment="true">
      <alignment horizontal="center" vertical="center"/>
    </xf>
    <xf numFmtId="10" fontId="6" fillId="7" borderId="1" xfId="0" applyNumberFormat="true" applyFont="true" applyFill="true" applyBorder="true" applyAlignment="true">
      <alignment horizontal="center" vertical="center"/>
    </xf>
    <xf numFmtId="0" fontId="6" fillId="7" borderId="1" xfId="0" applyFont="true" applyFill="true" applyBorder="true" applyAlignment="true">
      <alignment horizontal="center" vertical="center"/>
    </xf>
    <xf numFmtId="9" fontId="4" fillId="2" borderId="1" xfId="1" applyNumberFormat="true" applyFont="true" applyFill="true" applyBorder="true" applyAlignment="true">
      <alignment horizontal="center" vertical="center" wrapText="true"/>
    </xf>
    <xf numFmtId="9" fontId="6" fillId="3" borderId="2" xfId="1" applyNumberFormat="true" applyFont="true" applyFill="true" applyBorder="true" applyAlignment="true">
      <alignment horizontal="center" vertical="center"/>
    </xf>
    <xf numFmtId="9" fontId="5" fillId="2" borderId="3" xfId="1" applyNumberFormat="true" applyFont="true" applyFill="true" applyBorder="true" applyAlignment="true">
      <alignment horizontal="center" vertical="center"/>
    </xf>
    <xf numFmtId="9" fontId="6" fillId="3" borderId="3" xfId="1" applyNumberFormat="true" applyFont="true" applyFill="true" applyBorder="true" applyAlignment="true">
      <alignment horizontal="center" vertical="center"/>
    </xf>
    <xf numFmtId="9" fontId="6" fillId="6" borderId="1" xfId="1" applyNumberFormat="true" applyFont="true" applyFill="true" applyBorder="true" applyAlignment="true">
      <alignment horizontal="center" vertical="center"/>
    </xf>
    <xf numFmtId="0" fontId="5" fillId="7" borderId="1" xfId="0" applyFont="true" applyFill="true" applyBorder="true" applyAlignment="true">
      <alignment horizontal="center" vertical="center"/>
    </xf>
    <xf numFmtId="14" fontId="8" fillId="7" borderId="1" xfId="0" applyNumberFormat="true" applyFont="true" applyFill="true" applyBorder="true" applyAlignment="true">
      <alignment horizontal="center" vertical="center"/>
    </xf>
    <xf numFmtId="0" fontId="5" fillId="0" borderId="0" xfId="0" applyFont="true">
      <alignment vertical="center"/>
    </xf>
    <xf numFmtId="0" fontId="0" fillId="0" borderId="0" xfId="0" applyFont="true" applyAlignment="true">
      <alignment vertical="center"/>
    </xf>
    <xf numFmtId="0" fontId="17" fillId="0" borderId="5" xfId="1" applyFont="true" applyBorder="true" applyAlignment="true">
      <alignment horizontal="left" vertical="center"/>
    </xf>
    <xf numFmtId="0" fontId="18" fillId="3" borderId="1" xfId="1" applyFont="true" applyFill="true" applyBorder="true" applyAlignment="true">
      <alignment horizontal="center" vertical="center" wrapText="true"/>
    </xf>
    <xf numFmtId="0" fontId="18" fillId="3" borderId="6" xfId="1" applyFont="true" applyFill="true" applyBorder="true" applyAlignment="true">
      <alignment horizontal="center" vertical="center" wrapText="true"/>
    </xf>
    <xf numFmtId="0" fontId="18" fillId="2" borderId="2" xfId="1" applyFont="true" applyFill="true" applyBorder="true" applyAlignment="true">
      <alignment horizontal="center" vertical="center" wrapText="true"/>
    </xf>
    <xf numFmtId="0" fontId="19" fillId="0" borderId="2" xfId="1" applyFont="true" applyBorder="true" applyAlignment="true">
      <alignment horizontal="center" vertical="center" wrapText="true"/>
    </xf>
    <xf numFmtId="0" fontId="19" fillId="2" borderId="1" xfId="1" applyFont="true" applyFill="true" applyBorder="true" applyAlignment="true">
      <alignment horizontal="center" vertical="center" wrapText="true"/>
    </xf>
    <xf numFmtId="0" fontId="19" fillId="2" borderId="2" xfId="1" applyFont="true" applyFill="true" applyBorder="true" applyAlignment="true">
      <alignment horizontal="left" vertical="center" wrapText="true"/>
    </xf>
    <xf numFmtId="0" fontId="18" fillId="2" borderId="3" xfId="1" applyFont="true" applyFill="true" applyBorder="true" applyAlignment="true">
      <alignment horizontal="center" vertical="center" wrapText="true"/>
    </xf>
    <xf numFmtId="0" fontId="19" fillId="0" borderId="3" xfId="1" applyFont="true" applyBorder="true" applyAlignment="true">
      <alignment horizontal="center" vertical="center" wrapText="true"/>
    </xf>
    <xf numFmtId="0" fontId="19" fillId="2" borderId="4" xfId="1" applyFont="true" applyFill="true" applyBorder="true" applyAlignment="true">
      <alignment horizontal="left" vertical="center" wrapText="true"/>
    </xf>
    <xf numFmtId="0" fontId="19" fillId="2" borderId="6" xfId="1" applyFont="true" applyFill="true" applyBorder="true" applyAlignment="true">
      <alignment horizontal="left" vertical="center" wrapText="true"/>
    </xf>
    <xf numFmtId="0" fontId="19" fillId="0" borderId="4" xfId="1" applyFont="true" applyBorder="true" applyAlignment="true">
      <alignment horizontal="center" vertical="center" wrapText="true"/>
    </xf>
    <xf numFmtId="0" fontId="20" fillId="2" borderId="6" xfId="1" applyFont="true" applyFill="true" applyBorder="true" applyAlignment="true">
      <alignment horizontal="center" vertical="center" wrapText="true"/>
    </xf>
    <xf numFmtId="0" fontId="20" fillId="2" borderId="7" xfId="1" applyFont="true" applyFill="true" applyBorder="true" applyAlignment="true">
      <alignment horizontal="center" vertical="center" wrapText="true"/>
    </xf>
    <xf numFmtId="0" fontId="19" fillId="2" borderId="6" xfId="1" applyFont="true" applyFill="true" applyBorder="true" applyAlignment="true">
      <alignment horizontal="center" vertical="center" wrapText="true"/>
    </xf>
    <xf numFmtId="0" fontId="19" fillId="0" borderId="1" xfId="1" applyFont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 wrapText="true"/>
    </xf>
    <xf numFmtId="0" fontId="20" fillId="3" borderId="6" xfId="1" applyFont="true" applyFill="true" applyBorder="true" applyAlignment="true">
      <alignment horizontal="center" vertical="center" wrapText="true"/>
    </xf>
    <xf numFmtId="0" fontId="20" fillId="3" borderId="7" xfId="1" applyFont="true" applyFill="true" applyBorder="true" applyAlignment="true">
      <alignment horizontal="center" vertical="center" wrapText="true"/>
    </xf>
    <xf numFmtId="0" fontId="19" fillId="0" borderId="2" xfId="1" applyFont="true" applyBorder="true" applyAlignment="true">
      <alignment horizontal="left" vertical="center" wrapText="true"/>
    </xf>
    <xf numFmtId="0" fontId="19" fillId="0" borderId="4" xfId="1" applyFont="true" applyBorder="true" applyAlignment="true">
      <alignment horizontal="left" vertical="center" wrapText="true"/>
    </xf>
    <xf numFmtId="0" fontId="19" fillId="0" borderId="6" xfId="1" applyFont="true" applyBorder="true" applyAlignment="true">
      <alignment horizontal="left" vertical="center" wrapText="true"/>
    </xf>
    <xf numFmtId="0" fontId="18" fillId="2" borderId="4" xfId="1" applyFont="true" applyFill="true" applyBorder="true" applyAlignment="true">
      <alignment horizontal="center" vertical="center" wrapText="true"/>
    </xf>
    <xf numFmtId="0" fontId="21" fillId="5" borderId="6" xfId="1" applyFont="true" applyFill="true" applyBorder="true" applyAlignment="true">
      <alignment horizontal="center" vertical="center" wrapText="true"/>
    </xf>
    <xf numFmtId="0" fontId="21" fillId="5" borderId="7" xfId="1" applyFont="true" applyFill="true" applyBorder="true" applyAlignment="true">
      <alignment horizontal="center" vertical="center" wrapText="true"/>
    </xf>
    <xf numFmtId="0" fontId="19" fillId="0" borderId="1" xfId="1" applyFont="true" applyBorder="true" applyAlignment="true">
      <alignment horizontal="center" vertical="center" wrapText="true"/>
    </xf>
    <xf numFmtId="0" fontId="19" fillId="0" borderId="2" xfId="1" applyFont="true" applyFill="true" applyBorder="true" applyAlignment="true">
      <alignment horizontal="center" vertical="center" wrapText="true"/>
    </xf>
    <xf numFmtId="0" fontId="22" fillId="0" borderId="6" xfId="1" applyNumberFormat="true" applyFont="true" applyFill="true" applyBorder="true" applyAlignment="true">
      <alignment horizontal="left" vertical="center"/>
    </xf>
    <xf numFmtId="0" fontId="18" fillId="3" borderId="8" xfId="1" applyFont="true" applyFill="true" applyBorder="true" applyAlignment="true">
      <alignment horizontal="center" vertical="center" wrapText="true"/>
    </xf>
    <xf numFmtId="0" fontId="19" fillId="2" borderId="1" xfId="1" applyFont="true" applyFill="true" applyBorder="true" applyAlignment="true">
      <alignment horizontal="left" vertical="center" wrapText="true"/>
    </xf>
    <xf numFmtId="0" fontId="23" fillId="2" borderId="2" xfId="1" applyFont="true" applyFill="true" applyBorder="true" applyAlignment="true">
      <alignment horizontal="center" vertical="center" wrapText="true"/>
    </xf>
    <xf numFmtId="0" fontId="23" fillId="2" borderId="4" xfId="1" applyFont="true" applyFill="true" applyBorder="true" applyAlignment="true">
      <alignment horizontal="center" vertical="center" wrapText="true"/>
    </xf>
    <xf numFmtId="0" fontId="0" fillId="2" borderId="8" xfId="0" applyFill="true" applyBorder="true" applyAlignment="true">
      <alignment horizontal="left" vertical="center" wrapText="true"/>
    </xf>
    <xf numFmtId="0" fontId="23" fillId="2" borderId="1" xfId="1" applyFont="true" applyFill="true" applyBorder="true" applyAlignment="true">
      <alignment horizontal="center" vertical="center" wrapText="true"/>
    </xf>
    <xf numFmtId="0" fontId="20" fillId="2" borderId="8" xfId="1" applyFont="true" applyFill="true" applyBorder="true" applyAlignment="true">
      <alignment horizontal="center" vertical="center" wrapText="true"/>
    </xf>
    <xf numFmtId="0" fontId="24" fillId="3" borderId="1" xfId="1" applyFont="true" applyFill="true" applyBorder="true" applyAlignment="true">
      <alignment horizontal="center" vertical="center" wrapText="true"/>
    </xf>
    <xf numFmtId="0" fontId="0" fillId="2" borderId="8" xfId="0" applyFill="true" applyBorder="true" applyAlignment="true">
      <alignment vertical="center" wrapText="true"/>
    </xf>
    <xf numFmtId="0" fontId="19" fillId="0" borderId="8" xfId="1" applyFont="true" applyBorder="true" applyAlignment="true">
      <alignment horizontal="left" vertical="center" wrapText="true"/>
    </xf>
    <xf numFmtId="0" fontId="20" fillId="3" borderId="8" xfId="1" applyFont="true" applyFill="true" applyBorder="true" applyAlignment="true">
      <alignment horizontal="center" vertical="center" wrapText="true"/>
    </xf>
    <xf numFmtId="0" fontId="0" fillId="0" borderId="8" xfId="0" applyBorder="true" applyAlignment="true">
      <alignment vertical="center" wrapText="true"/>
    </xf>
    <xf numFmtId="0" fontId="23" fillId="0" borderId="1" xfId="0" applyFont="true" applyBorder="true" applyAlignment="true">
      <alignment horizontal="left" vertical="center" wrapText="true"/>
    </xf>
    <xf numFmtId="0" fontId="0" fillId="0" borderId="1" xfId="0" applyBorder="true" applyAlignment="true">
      <alignment vertical="center" wrapText="true"/>
    </xf>
    <xf numFmtId="0" fontId="21" fillId="5" borderId="8" xfId="1" applyFont="true" applyFill="true" applyBorder="true" applyAlignment="true">
      <alignment horizontal="center" vertical="center" wrapText="true"/>
    </xf>
    <xf numFmtId="0" fontId="25" fillId="5" borderId="1" xfId="1" applyFont="true" applyFill="true" applyBorder="true" applyAlignment="true">
      <alignment horizontal="center" vertical="center" wrapText="true"/>
    </xf>
    <xf numFmtId="0" fontId="23" fillId="2" borderId="1" xfId="2" applyFont="true" applyFill="true" applyBorder="true" applyAlignment="true">
      <alignment horizontal="center" vertical="center" wrapText="true"/>
    </xf>
    <xf numFmtId="0" fontId="0" fillId="0" borderId="8" xfId="0" applyBorder="true" applyAlignment="true">
      <alignment horizontal="left" vertical="center" wrapText="true"/>
    </xf>
    <xf numFmtId="0" fontId="22" fillId="0" borderId="1" xfId="1" applyNumberFormat="true" applyFont="true" applyFill="true" applyBorder="true" applyAlignment="true">
      <alignment horizontal="left" vertical="center"/>
    </xf>
    <xf numFmtId="0" fontId="19" fillId="2" borderId="8" xfId="1" applyFont="true" applyFill="true" applyBorder="true" applyAlignment="true">
      <alignment horizontal="center" vertical="center" wrapText="true"/>
    </xf>
    <xf numFmtId="0" fontId="23" fillId="3" borderId="1" xfId="1" applyFont="true" applyFill="true" applyBorder="true" applyAlignment="true">
      <alignment horizontal="center" vertical="center" wrapText="true"/>
    </xf>
    <xf numFmtId="10" fontId="26" fillId="3" borderId="1" xfId="1" applyNumberFormat="true" applyFont="true" applyFill="true" applyBorder="true" applyAlignment="true">
      <alignment horizontal="center" vertical="center"/>
    </xf>
    <xf numFmtId="0" fontId="14" fillId="3" borderId="1" xfId="1" applyFont="true" applyFill="true" applyBorder="true" applyAlignment="true">
      <alignment horizontal="center" vertical="center" wrapText="true"/>
    </xf>
    <xf numFmtId="9" fontId="23" fillId="2" borderId="2" xfId="1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9" fontId="23" fillId="2" borderId="4" xfId="1" applyNumberFormat="true" applyFont="true" applyFill="true" applyBorder="true" applyAlignment="true">
      <alignment horizontal="center" vertical="center"/>
    </xf>
    <xf numFmtId="9" fontId="23" fillId="2" borderId="1" xfId="1" applyNumberFormat="true" applyFont="true" applyFill="true" applyBorder="true" applyAlignment="true">
      <alignment horizontal="center" vertical="center"/>
    </xf>
    <xf numFmtId="9" fontId="24" fillId="3" borderId="1" xfId="1" applyNumberFormat="true" applyFont="true" applyFill="true" applyBorder="true" applyAlignment="true">
      <alignment horizontal="center" vertical="center"/>
    </xf>
    <xf numFmtId="0" fontId="8" fillId="3" borderId="1" xfId="0" applyFont="true" applyFill="true" applyBorder="true" applyAlignment="true">
      <alignment horizontal="center" vertical="center"/>
    </xf>
    <xf numFmtId="9" fontId="25" fillId="5" borderId="1" xfId="1" applyNumberFormat="true" applyFont="true" applyFill="true" applyBorder="true" applyAlignment="true">
      <alignment horizontal="center" vertical="center"/>
    </xf>
    <xf numFmtId="0" fontId="8" fillId="5" borderId="1" xfId="0" applyFont="true" applyFill="true" applyBorder="true" applyAlignment="true">
      <alignment horizontal="center" vertical="center"/>
    </xf>
    <xf numFmtId="9" fontId="19" fillId="2" borderId="1" xfId="1" applyNumberFormat="true" applyFont="true" applyFill="true" applyBorder="true" applyAlignment="true">
      <alignment horizontal="center" vertical="center"/>
    </xf>
    <xf numFmtId="9" fontId="19" fillId="3" borderId="1" xfId="1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left" vertical="center"/>
    </xf>
    <xf numFmtId="0" fontId="21" fillId="5" borderId="1" xfId="1" applyFont="true" applyFill="true" applyBorder="true" applyAlignment="true">
      <alignment horizontal="center" vertical="center" wrapText="true"/>
    </xf>
    <xf numFmtId="0" fontId="20" fillId="3" borderId="9" xfId="1" applyFont="true" applyFill="true" applyBorder="true" applyAlignment="true">
      <alignment horizontal="center" vertical="center" wrapText="true"/>
    </xf>
    <xf numFmtId="0" fontId="20" fillId="3" borderId="11" xfId="1" applyFont="true" applyFill="true" applyBorder="true" applyAlignment="true">
      <alignment horizontal="center" vertical="center" wrapText="true"/>
    </xf>
    <xf numFmtId="0" fontId="19" fillId="2" borderId="2" xfId="1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19" fillId="2" borderId="3" xfId="1" applyFont="true" applyFill="true" applyBorder="true" applyAlignment="true">
      <alignment horizontal="center" vertical="center" wrapText="true"/>
    </xf>
    <xf numFmtId="0" fontId="19" fillId="0" borderId="3" xfId="1" applyFont="true" applyBorder="true" applyAlignment="true">
      <alignment horizontal="left" vertical="center" wrapText="true"/>
    </xf>
    <xf numFmtId="0" fontId="19" fillId="2" borderId="4" xfId="1" applyFont="true" applyFill="true" applyBorder="true" applyAlignment="true">
      <alignment horizontal="center" vertical="center" wrapText="true"/>
    </xf>
    <xf numFmtId="0" fontId="19" fillId="0" borderId="4" xfId="1" applyFont="true" applyFill="true" applyBorder="true" applyAlignment="true">
      <alignment horizontal="center" vertical="center" wrapText="true"/>
    </xf>
    <xf numFmtId="0" fontId="27" fillId="2" borderId="6" xfId="1" applyFont="true" applyFill="true" applyBorder="true" applyAlignment="true">
      <alignment horizontal="center" vertical="center"/>
    </xf>
    <xf numFmtId="0" fontId="28" fillId="6" borderId="1" xfId="1" applyFont="true" applyFill="true" applyBorder="true" applyAlignment="true">
      <alignment horizontal="center" vertical="center"/>
    </xf>
    <xf numFmtId="0" fontId="28" fillId="6" borderId="6" xfId="1" applyFont="true" applyFill="true" applyBorder="true" applyAlignment="true">
      <alignment horizontal="center" vertical="center"/>
    </xf>
    <xf numFmtId="0" fontId="28" fillId="6" borderId="7" xfId="1" applyFont="true" applyFill="true" applyBorder="true" applyAlignment="true">
      <alignment horizontal="center" vertical="center"/>
    </xf>
    <xf numFmtId="0" fontId="29" fillId="0" borderId="0" xfId="0" applyFont="true" applyBorder="true" applyAlignment="true">
      <alignment horizontal="center" vertical="center" wrapText="true"/>
    </xf>
    <xf numFmtId="0" fontId="30" fillId="0" borderId="0" xfId="0" applyFont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0" fontId="24" fillId="0" borderId="1" xfId="0" applyFont="true" applyBorder="true" applyAlignment="true">
      <alignment vertical="center"/>
    </xf>
    <xf numFmtId="0" fontId="23" fillId="2" borderId="1" xfId="0" applyFont="true" applyFill="true" applyBorder="true" applyAlignment="true">
      <alignment horizontal="center" vertical="center"/>
    </xf>
    <xf numFmtId="0" fontId="23" fillId="0" borderId="1" xfId="0" applyFont="true" applyBorder="true" applyAlignment="true">
      <alignment horizontal="center" vertical="center" wrapText="true"/>
    </xf>
    <xf numFmtId="0" fontId="23" fillId="0" borderId="1" xfId="0" applyFont="true" applyBorder="true" applyAlignment="true">
      <alignment vertical="center"/>
    </xf>
    <xf numFmtId="0" fontId="24" fillId="7" borderId="1" xfId="0" applyFont="true" applyFill="true" applyBorder="true">
      <alignment vertical="center"/>
    </xf>
    <xf numFmtId="0" fontId="24" fillId="7" borderId="1" xfId="0" applyFont="true" applyFill="true" applyBorder="true" applyAlignment="true">
      <alignment horizontal="center" vertical="center" wrapText="true"/>
    </xf>
    <xf numFmtId="0" fontId="24" fillId="7" borderId="1" xfId="0" applyFont="true" applyFill="true" applyBorder="true" applyAlignment="true">
      <alignment vertical="center"/>
    </xf>
    <xf numFmtId="0" fontId="23" fillId="0" borderId="1" xfId="0" applyFont="true" applyBorder="true" applyAlignment="true">
      <alignment horizontal="left" vertical="center"/>
    </xf>
    <xf numFmtId="0" fontId="25" fillId="5" borderId="8" xfId="1" applyFont="true" applyFill="true" applyBorder="true" applyAlignment="true">
      <alignment horizontal="center" vertical="center" wrapText="true"/>
    </xf>
    <xf numFmtId="0" fontId="23" fillId="0" borderId="1" xfId="0" applyFont="true" applyBorder="true" applyAlignment="true">
      <alignment vertical="center" wrapText="true"/>
    </xf>
    <xf numFmtId="0" fontId="20" fillId="3" borderId="12" xfId="1" applyFont="true" applyFill="true" applyBorder="true" applyAlignment="true">
      <alignment horizontal="center" vertical="center" wrapText="true"/>
    </xf>
    <xf numFmtId="0" fontId="24" fillId="3" borderId="2" xfId="1" applyFont="true" applyFill="true" applyBorder="true" applyAlignment="true">
      <alignment horizontal="center" vertical="center" wrapText="true"/>
    </xf>
    <xf numFmtId="0" fontId="20" fillId="3" borderId="1" xfId="1" applyFont="true" applyFill="true" applyBorder="true" applyAlignment="true">
      <alignment horizontal="center" vertical="center" wrapText="true"/>
    </xf>
    <xf numFmtId="0" fontId="23" fillId="2" borderId="3" xfId="1" applyFont="true" applyFill="true" applyBorder="true" applyAlignment="true">
      <alignment horizontal="center" vertical="center" wrapText="true"/>
    </xf>
    <xf numFmtId="0" fontId="24" fillId="3" borderId="3" xfId="1" applyFont="true" applyFill="true" applyBorder="true" applyAlignment="true">
      <alignment horizontal="center" vertical="center" wrapText="true"/>
    </xf>
    <xf numFmtId="0" fontId="23" fillId="2" borderId="6" xfId="1" applyFont="true" applyFill="true" applyBorder="true" applyAlignment="true">
      <alignment horizontal="center" vertical="center" wrapText="true"/>
    </xf>
    <xf numFmtId="0" fontId="25" fillId="5" borderId="6" xfId="1" applyFont="true" applyFill="true" applyBorder="true" applyAlignment="true">
      <alignment horizontal="center" vertical="center" wrapText="true"/>
    </xf>
    <xf numFmtId="0" fontId="28" fillId="6" borderId="8" xfId="1" applyFont="true" applyFill="true" applyBorder="true" applyAlignment="true">
      <alignment horizontal="center" vertical="center"/>
    </xf>
    <xf numFmtId="0" fontId="24" fillId="6" borderId="6" xfId="1" applyFont="true" applyFill="true" applyBorder="true" applyAlignment="true">
      <alignment horizontal="center" vertical="center"/>
    </xf>
    <xf numFmtId="0" fontId="24" fillId="6" borderId="1" xfId="1" applyFont="true" applyFill="true" applyBorder="true" applyAlignment="true">
      <alignment horizontal="center" vertical="center"/>
    </xf>
    <xf numFmtId="0" fontId="30" fillId="0" borderId="0" xfId="0" applyFont="true" applyBorder="true" applyAlignment="true">
      <alignment vertical="center"/>
    </xf>
    <xf numFmtId="0" fontId="24" fillId="0" borderId="1" xfId="0" applyFont="true" applyBorder="true" applyAlignment="true">
      <alignment horizontal="center" vertical="center"/>
    </xf>
    <xf numFmtId="10" fontId="23" fillId="0" borderId="1" xfId="0" applyNumberFormat="true" applyFont="true" applyBorder="true" applyAlignment="true">
      <alignment horizontal="center" vertical="center"/>
    </xf>
    <xf numFmtId="0" fontId="23" fillId="0" borderId="1" xfId="0" applyFont="true" applyBorder="true" applyAlignment="true">
      <alignment horizontal="center" vertical="center"/>
    </xf>
    <xf numFmtId="10" fontId="24" fillId="7" borderId="1" xfId="0" applyNumberFormat="true" applyFont="true" applyFill="true" applyBorder="true" applyAlignment="true">
      <alignment horizontal="center" vertical="center"/>
    </xf>
    <xf numFmtId="0" fontId="24" fillId="7" borderId="1" xfId="0" applyFont="true" applyFill="true" applyBorder="true" applyAlignment="true">
      <alignment horizontal="center" vertical="center"/>
    </xf>
    <xf numFmtId="9" fontId="19" fillId="2" borderId="1" xfId="1" applyNumberFormat="true" applyFont="true" applyFill="true" applyBorder="true" applyAlignment="true">
      <alignment horizontal="center" vertical="center" wrapText="true"/>
    </xf>
    <xf numFmtId="9" fontId="24" fillId="3" borderId="2" xfId="1" applyNumberFormat="true" applyFont="true" applyFill="true" applyBorder="true" applyAlignment="true">
      <alignment horizontal="center" vertical="center"/>
    </xf>
    <xf numFmtId="9" fontId="23" fillId="2" borderId="3" xfId="1" applyNumberFormat="true" applyFont="true" applyFill="true" applyBorder="true" applyAlignment="true">
      <alignment horizontal="center" vertical="center"/>
    </xf>
    <xf numFmtId="9" fontId="24" fillId="3" borderId="3" xfId="1" applyNumberFormat="true" applyFont="true" applyFill="true" applyBorder="true" applyAlignment="true">
      <alignment horizontal="center" vertical="center"/>
    </xf>
    <xf numFmtId="9" fontId="24" fillId="6" borderId="1" xfId="1" applyNumberFormat="true" applyFont="true" applyFill="true" applyBorder="true" applyAlignment="true">
      <alignment horizontal="center" vertical="center"/>
    </xf>
    <xf numFmtId="0" fontId="8" fillId="7" borderId="1" xfId="0" applyFont="true" applyFill="true" applyBorder="true" applyAlignment="true">
      <alignment horizontal="center" vertical="center"/>
    </xf>
    <xf numFmtId="10" fontId="19" fillId="2" borderId="1" xfId="1" applyNumberFormat="true" applyFont="true" applyFill="true" applyBorder="true" applyAlignment="true">
      <alignment horizontal="center" vertical="center" wrapText="true"/>
    </xf>
    <xf numFmtId="0" fontId="31" fillId="0" borderId="5" xfId="1" applyFont="true" applyBorder="true" applyAlignment="true">
      <alignment horizontal="center" vertical="center" wrapText="true"/>
    </xf>
    <xf numFmtId="0" fontId="32" fillId="0" borderId="5" xfId="1" applyFont="true" applyBorder="true" applyAlignment="true">
      <alignment horizontal="center" vertical="center"/>
    </xf>
    <xf numFmtId="0" fontId="0" fillId="0" borderId="0" xfId="0" applyBorder="true" applyAlignment="true">
      <alignment vertical="center"/>
    </xf>
    <xf numFmtId="0" fontId="33" fillId="0" borderId="0" xfId="0" applyFont="true" applyBorder="true" applyAlignment="true">
      <alignment horizontal="center" vertical="center" wrapText="true"/>
    </xf>
    <xf numFmtId="0" fontId="24" fillId="0" borderId="0" xfId="0" applyFont="true" applyBorder="true" applyAlignment="true">
      <alignment horizontal="center" vertical="center" wrapText="true"/>
    </xf>
    <xf numFmtId="0" fontId="34" fillId="0" borderId="1" xfId="0" applyFont="true" applyBorder="true" applyAlignment="true">
      <alignment horizontal="center" vertical="center" wrapText="true"/>
    </xf>
    <xf numFmtId="0" fontId="34" fillId="0" borderId="1" xfId="0" applyFont="true" applyBorder="true" applyAlignment="true">
      <alignment vertical="center"/>
    </xf>
    <xf numFmtId="0" fontId="8" fillId="2" borderId="1" xfId="0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vertical="center"/>
    </xf>
    <xf numFmtId="0" fontId="8" fillId="8" borderId="1" xfId="0" applyFont="true" applyFill="true" applyBorder="true">
      <alignment vertical="center"/>
    </xf>
    <xf numFmtId="0" fontId="8" fillId="8" borderId="1" xfId="0" applyFont="true" applyFill="true" applyBorder="true" applyAlignment="true">
      <alignment horizontal="center" vertical="center" wrapText="true"/>
    </xf>
    <xf numFmtId="0" fontId="8" fillId="8" borderId="1" xfId="0" applyFont="true" applyFill="true" applyBorder="true" applyAlignment="true">
      <alignment vertical="center"/>
    </xf>
    <xf numFmtId="0" fontId="19" fillId="3" borderId="1" xfId="1" applyFont="true" applyFill="true" applyBorder="true" applyAlignment="true">
      <alignment horizontal="center" vertical="center" wrapText="true"/>
    </xf>
    <xf numFmtId="0" fontId="24" fillId="0" borderId="0" xfId="0" applyFont="true" applyBorder="true" applyAlignment="true">
      <alignment vertical="center"/>
    </xf>
    <xf numFmtId="0" fontId="34" fillId="0" borderId="6" xfId="0" applyFont="true" applyBorder="true" applyAlignment="true">
      <alignment horizontal="center" vertical="center" wrapText="true"/>
    </xf>
    <xf numFmtId="0" fontId="8" fillId="0" borderId="8" xfId="0" applyFont="true" applyBorder="true" applyAlignment="true">
      <alignment vertical="center"/>
    </xf>
    <xf numFmtId="10" fontId="8" fillId="0" borderId="1" xfId="0" applyNumberFormat="true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 wrapText="true"/>
    </xf>
    <xf numFmtId="10" fontId="8" fillId="8" borderId="1" xfId="0" applyNumberFormat="true" applyFont="true" applyFill="true" applyBorder="true" applyAlignment="true">
      <alignment horizontal="center" vertical="center"/>
    </xf>
    <xf numFmtId="0" fontId="8" fillId="8" borderId="6" xfId="0" applyFont="true" applyFill="true" applyBorder="true" applyAlignment="true">
      <alignment horizontal="center" vertical="center" wrapText="true"/>
    </xf>
    <xf numFmtId="0" fontId="8" fillId="8" borderId="8" xfId="0" applyFont="true" applyFill="true" applyBorder="true" applyAlignment="true">
      <alignment vertical="center"/>
    </xf>
    <xf numFmtId="9" fontId="23" fillId="3" borderId="1" xfId="1" applyNumberFormat="true" applyFont="true" applyFill="true" applyBorder="true" applyAlignment="true">
      <alignment horizontal="center" vertical="center"/>
    </xf>
    <xf numFmtId="0" fontId="0" fillId="0" borderId="14" xfId="0" applyBorder="true" applyAlignment="true">
      <alignment vertical="center"/>
    </xf>
    <xf numFmtId="0" fontId="35" fillId="0" borderId="5" xfId="1" applyFont="true" applyBorder="true" applyAlignment="true">
      <alignment horizontal="center" vertical="center"/>
    </xf>
    <xf numFmtId="0" fontId="22" fillId="0" borderId="1" xfId="1" applyNumberFormat="true" applyFont="true" applyFill="true" applyBorder="true" applyAlignment="true">
      <alignment horizontal="center" vertical="center"/>
    </xf>
    <xf numFmtId="0" fontId="18" fillId="5" borderId="2" xfId="1" applyFont="true" applyFill="true" applyBorder="true" applyAlignment="true">
      <alignment horizontal="center" vertical="center" wrapText="true"/>
    </xf>
    <xf numFmtId="0" fontId="18" fillId="5" borderId="3" xfId="1" applyFont="true" applyFill="true" applyBorder="true" applyAlignment="true">
      <alignment horizontal="center" vertical="center" wrapText="true"/>
    </xf>
    <xf numFmtId="0" fontId="18" fillId="5" borderId="4" xfId="1" applyFont="true" applyFill="true" applyBorder="true" applyAlignment="true">
      <alignment horizontal="center" vertical="center" wrapText="true"/>
    </xf>
    <xf numFmtId="0" fontId="27" fillId="6" borderId="6" xfId="1" applyFont="true" applyFill="true" applyBorder="true" applyAlignment="true">
      <alignment horizontal="center" vertical="center"/>
    </xf>
    <xf numFmtId="0" fontId="18" fillId="0" borderId="2" xfId="1" applyFont="true" applyBorder="true" applyAlignment="true">
      <alignment horizontal="center" vertical="center" wrapText="true"/>
    </xf>
    <xf numFmtId="0" fontId="18" fillId="0" borderId="3" xfId="1" applyFont="true" applyBorder="true" applyAlignment="true">
      <alignment horizontal="center" vertical="center" wrapText="true"/>
    </xf>
    <xf numFmtId="0" fontId="18" fillId="0" borderId="4" xfId="1" applyFont="true" applyBorder="true" applyAlignment="true">
      <alignment horizontal="center" vertical="center" wrapText="true"/>
    </xf>
    <xf numFmtId="0" fontId="19" fillId="0" borderId="9" xfId="1" applyFont="true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 wrapText="true"/>
    </xf>
    <xf numFmtId="0" fontId="19" fillId="2" borderId="9" xfId="1" applyFont="true" applyFill="true" applyBorder="true" applyAlignment="true">
      <alignment horizontal="center" vertical="center" wrapText="true"/>
    </xf>
    <xf numFmtId="0" fontId="19" fillId="0" borderId="1" xfId="1" applyFont="true" applyFill="true" applyBorder="true" applyAlignment="true">
      <alignment horizontal="center" vertical="center" wrapText="true"/>
    </xf>
    <xf numFmtId="0" fontId="19" fillId="0" borderId="3" xfId="1" applyFont="true" applyFill="true" applyBorder="true" applyAlignment="true">
      <alignment horizontal="center" vertical="center" wrapText="true"/>
    </xf>
    <xf numFmtId="0" fontId="36" fillId="2" borderId="1" xfId="1" applyFont="true" applyFill="true" applyBorder="true" applyAlignment="true">
      <alignment horizontal="center" vertical="center" wrapText="true"/>
    </xf>
    <xf numFmtId="9" fontId="36" fillId="2" borderId="1" xfId="1" applyNumberFormat="true" applyFont="true" applyFill="true" applyBorder="true" applyAlignment="true">
      <alignment horizontal="center" vertical="center"/>
    </xf>
  </cellXfs>
  <cellStyles count="51">
    <cellStyle name="常规" xfId="0" builtinId="0"/>
    <cellStyle name="常规 2" xfId="1"/>
    <cellStyle name="常规_Sheet1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workbookViewId="0">
      <selection activeCell="K14" sqref="K14"/>
    </sheetView>
  </sheetViews>
  <sheetFormatPr defaultColWidth="9" defaultRowHeight="13.5" outlineLevelCol="7"/>
  <cols>
    <col min="1" max="1" width="6.75" customWidth="true"/>
    <col min="2" max="2" width="11.375" customWidth="true"/>
    <col min="3" max="3" width="6.375" customWidth="true"/>
    <col min="4" max="4" width="18" customWidth="true"/>
    <col min="5" max="5" width="22.75" customWidth="true"/>
    <col min="6" max="8" width="7.75" customWidth="true"/>
  </cols>
  <sheetData>
    <row r="1" ht="18.75" spans="1:8">
      <c r="A1" s="370" t="s">
        <v>0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1008</v>
      </c>
      <c r="H3" s="289">
        <f>G3/F3</f>
        <v>0.904035874439462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1824</v>
      </c>
      <c r="G4" s="268">
        <v>1600</v>
      </c>
      <c r="H4" s="289">
        <f t="shared" ref="H4:H29" si="0">G4/F4</f>
        <v>0.87719298245614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1244</v>
      </c>
      <c r="G5" s="268">
        <v>995</v>
      </c>
      <c r="H5" s="289">
        <f t="shared" si="0"/>
        <v>0.79983922829582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842</v>
      </c>
      <c r="H6" s="289">
        <f t="shared" si="0"/>
        <v>0.632132132132132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5515</v>
      </c>
      <c r="G7" s="270">
        <f>SUM(G3:G6)</f>
        <v>4445</v>
      </c>
      <c r="H7" s="290">
        <f t="shared" si="0"/>
        <v>0.805983680870354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1081</v>
      </c>
      <c r="G8" s="268">
        <v>798</v>
      </c>
      <c r="H8" s="289">
        <f t="shared" si="0"/>
        <v>0.738205365402405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176</v>
      </c>
      <c r="H9" s="289">
        <f t="shared" si="0"/>
        <v>0.826291079812207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707</v>
      </c>
      <c r="H10" s="289">
        <f t="shared" si="0"/>
        <v>0.639240506329114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454</v>
      </c>
      <c r="H11" s="289">
        <f t="shared" si="0"/>
        <v>0.853383458646617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1516</v>
      </c>
      <c r="H12" s="289">
        <f t="shared" si="0"/>
        <v>0.732367149758454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5002</v>
      </c>
      <c r="G13" s="270">
        <f>SUM(G8:G12)</f>
        <v>3651</v>
      </c>
      <c r="H13" s="290">
        <f t="shared" si="0"/>
        <v>0.729908036785286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1970</v>
      </c>
      <c r="H14" s="289">
        <f t="shared" si="0"/>
        <v>0.935422602089269</v>
      </c>
    </row>
    <row r="15" spans="1:8">
      <c r="A15" s="377"/>
      <c r="B15" s="243"/>
      <c r="C15" s="240">
        <v>11</v>
      </c>
      <c r="D15" s="260" t="s">
        <v>34</v>
      </c>
      <c r="E15" s="250" t="s">
        <v>35</v>
      </c>
      <c r="F15" s="268">
        <v>1453</v>
      </c>
      <c r="G15" s="268">
        <v>1417</v>
      </c>
      <c r="H15" s="289">
        <f t="shared" si="0"/>
        <v>0.975223675154852</v>
      </c>
    </row>
    <row r="16" spans="1:8">
      <c r="A16" s="377"/>
      <c r="B16" s="243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243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243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243"/>
      <c r="C19" s="240">
        <v>15</v>
      </c>
      <c r="D19" s="260" t="s">
        <v>42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243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243"/>
      <c r="C21" s="240">
        <v>17</v>
      </c>
      <c r="D21" s="260" t="s">
        <v>46</v>
      </c>
      <c r="E21" s="250" t="s">
        <v>47</v>
      </c>
      <c r="F21" s="268">
        <v>1309</v>
      </c>
      <c r="G21" s="268">
        <v>1206</v>
      </c>
      <c r="H21" s="289">
        <f t="shared" si="0"/>
        <v>0.92131398013751</v>
      </c>
    </row>
    <row r="22" spans="1:8">
      <c r="A22" s="377"/>
      <c r="B22" s="246"/>
      <c r="C22" s="252" t="s">
        <v>19</v>
      </c>
      <c r="D22" s="253"/>
      <c r="E22" s="273"/>
      <c r="F22" s="270">
        <f>SUM(F14:F21)</f>
        <v>14623</v>
      </c>
      <c r="G22" s="270">
        <f>SUM(G14:G21)</f>
        <v>13565</v>
      </c>
      <c r="H22" s="290">
        <f t="shared" si="0"/>
        <v>0.927648225398345</v>
      </c>
    </row>
    <row r="23" spans="1:8">
      <c r="A23" s="377"/>
      <c r="B23" s="260" t="s">
        <v>48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330</v>
      </c>
      <c r="H23" s="289">
        <f t="shared" si="0"/>
        <v>0.391459074733096</v>
      </c>
    </row>
    <row r="24" spans="1:8">
      <c r="A24" s="378"/>
      <c r="B24" s="258" t="s">
        <v>51</v>
      </c>
      <c r="C24" s="259"/>
      <c r="D24" s="259"/>
      <c r="E24" s="277"/>
      <c r="F24" s="278">
        <f>SUM(F23,F14:F21,F8:F12,F3:F6)</f>
        <v>25983</v>
      </c>
      <c r="G24" s="278">
        <f>SUM(G23,G14:G21,G8:G12,G3:G6)</f>
        <v>21991</v>
      </c>
      <c r="H24" s="292">
        <f t="shared" si="0"/>
        <v>0.846361082246084</v>
      </c>
    </row>
    <row r="25" spans="1:8">
      <c r="A25" s="376" t="s">
        <v>52</v>
      </c>
      <c r="B25" s="239" t="s">
        <v>53</v>
      </c>
      <c r="C25" s="240">
        <v>19</v>
      </c>
      <c r="D25" s="260" t="s">
        <v>54</v>
      </c>
      <c r="E25" s="250" t="s">
        <v>55</v>
      </c>
      <c r="F25" s="279">
        <v>2294</v>
      </c>
      <c r="G25" s="268">
        <v>1949</v>
      </c>
      <c r="H25" s="289">
        <f t="shared" si="0"/>
        <v>0.849607672188317</v>
      </c>
    </row>
    <row r="26" spans="1:8">
      <c r="A26" s="377"/>
      <c r="B26" s="243"/>
      <c r="C26" s="240">
        <v>20</v>
      </c>
      <c r="D26" s="260" t="s">
        <v>56</v>
      </c>
      <c r="E26" s="250" t="s">
        <v>57</v>
      </c>
      <c r="F26" s="268">
        <v>1813</v>
      </c>
      <c r="G26" s="268">
        <v>1813</v>
      </c>
      <c r="H26" s="289">
        <f t="shared" si="0"/>
        <v>1</v>
      </c>
    </row>
    <row r="27" spans="1:8">
      <c r="A27" s="377"/>
      <c r="B27" s="246"/>
      <c r="C27" s="252" t="s">
        <v>19</v>
      </c>
      <c r="D27" s="253"/>
      <c r="E27" s="273"/>
      <c r="F27" s="283">
        <f>SUM(F25:F26)</f>
        <v>4107</v>
      </c>
      <c r="G27" s="283">
        <f>SUM(G25:G26)</f>
        <v>3762</v>
      </c>
      <c r="H27" s="368">
        <f t="shared" si="0"/>
        <v>0.91599707815924</v>
      </c>
    </row>
    <row r="28" spans="1:8">
      <c r="A28" s="377"/>
      <c r="B28" s="260" t="s">
        <v>58</v>
      </c>
      <c r="C28" s="260">
        <v>21</v>
      </c>
      <c r="D28" s="260" t="s">
        <v>59</v>
      </c>
      <c r="E28" s="250" t="s">
        <v>60</v>
      </c>
      <c r="F28" s="268">
        <v>1143</v>
      </c>
      <c r="G28" s="268">
        <v>1143</v>
      </c>
      <c r="H28" s="289">
        <f t="shared" si="0"/>
        <v>1</v>
      </c>
    </row>
    <row r="29" spans="1:8">
      <c r="A29" s="377"/>
      <c r="B29" s="382" t="s">
        <v>61</v>
      </c>
      <c r="C29" s="240">
        <v>22</v>
      </c>
      <c r="D29" s="260" t="s">
        <v>62</v>
      </c>
      <c r="E29" s="250" t="s">
        <v>63</v>
      </c>
      <c r="F29" s="268">
        <v>3010</v>
      </c>
      <c r="G29" s="268">
        <v>2999</v>
      </c>
      <c r="H29" s="289">
        <f t="shared" si="0"/>
        <v>0.996345514950166</v>
      </c>
    </row>
    <row r="30" spans="1:8">
      <c r="A30" s="377"/>
      <c r="B30" s="239" t="s">
        <v>64</v>
      </c>
      <c r="C30" s="240">
        <v>23</v>
      </c>
      <c r="D30" s="239" t="s">
        <v>65</v>
      </c>
      <c r="E30" s="250" t="s">
        <v>66</v>
      </c>
      <c r="F30" s="268">
        <v>574</v>
      </c>
      <c r="G30" s="268">
        <v>398</v>
      </c>
      <c r="H30" s="289">
        <f t="shared" ref="H30:H72" si="1">G30/F30</f>
        <v>0.693379790940767</v>
      </c>
    </row>
    <row r="31" spans="1:8">
      <c r="A31" s="377"/>
      <c r="B31" s="243"/>
      <c r="C31" s="240">
        <v>24</v>
      </c>
      <c r="D31" s="239" t="s">
        <v>67</v>
      </c>
      <c r="E31" s="250" t="s">
        <v>68</v>
      </c>
      <c r="F31" s="268">
        <v>613</v>
      </c>
      <c r="G31" s="268">
        <v>98</v>
      </c>
      <c r="H31" s="289">
        <f t="shared" si="1"/>
        <v>0.159869494290375</v>
      </c>
    </row>
    <row r="32" spans="1:8">
      <c r="A32" s="377"/>
      <c r="B32" s="243"/>
      <c r="C32" s="240">
        <v>24</v>
      </c>
      <c r="D32" s="239" t="s">
        <v>69</v>
      </c>
      <c r="E32" s="250" t="s">
        <v>68</v>
      </c>
      <c r="F32" s="268">
        <v>2866</v>
      </c>
      <c r="G32" s="268">
        <v>585</v>
      </c>
      <c r="H32" s="289">
        <f t="shared" si="1"/>
        <v>0.204117236566643</v>
      </c>
    </row>
    <row r="33" spans="1:8">
      <c r="A33" s="377"/>
      <c r="B33" s="246"/>
      <c r="C33" s="252" t="s">
        <v>19</v>
      </c>
      <c r="D33" s="253"/>
      <c r="E33" s="273"/>
      <c r="F33" s="283">
        <f>SUM(F30:F32)</f>
        <v>4053</v>
      </c>
      <c r="G33" s="283">
        <f>SUM(G30:G32)</f>
        <v>1081</v>
      </c>
      <c r="H33" s="368">
        <f t="shared" si="1"/>
        <v>0.266716012830002</v>
      </c>
    </row>
    <row r="34" spans="1:8">
      <c r="A34" s="378"/>
      <c r="B34" s="258" t="s">
        <v>51</v>
      </c>
      <c r="C34" s="259"/>
      <c r="D34" s="259"/>
      <c r="E34" s="277"/>
      <c r="F34" s="278">
        <f>SUM(F25:F26,F28:F32)</f>
        <v>12313</v>
      </c>
      <c r="G34" s="278">
        <f>SUM(G25:G26,G28:G32)</f>
        <v>8985</v>
      </c>
      <c r="H34" s="292">
        <f t="shared" si="1"/>
        <v>0.729716559733615</v>
      </c>
    </row>
    <row r="35" spans="1:8">
      <c r="A35" s="376" t="s">
        <v>70</v>
      </c>
      <c r="B35" s="260" t="s">
        <v>71</v>
      </c>
      <c r="C35" s="240">
        <v>25</v>
      </c>
      <c r="D35" s="260" t="s">
        <v>72</v>
      </c>
      <c r="E35" s="250" t="s">
        <v>73</v>
      </c>
      <c r="F35" s="268">
        <v>1844</v>
      </c>
      <c r="G35" s="268">
        <v>1499</v>
      </c>
      <c r="H35" s="289">
        <f t="shared" si="1"/>
        <v>0.812906724511931</v>
      </c>
    </row>
    <row r="36" spans="1:8">
      <c r="A36" s="377"/>
      <c r="B36" s="260"/>
      <c r="C36" s="240">
        <v>26</v>
      </c>
      <c r="D36" s="260" t="s">
        <v>74</v>
      </c>
      <c r="E36" s="250" t="s">
        <v>75</v>
      </c>
      <c r="F36" s="268">
        <v>1084</v>
      </c>
      <c r="G36" s="268">
        <v>934</v>
      </c>
      <c r="H36" s="289">
        <f t="shared" si="1"/>
        <v>0.861623616236162</v>
      </c>
    </row>
    <row r="37" spans="1:8">
      <c r="A37" s="377"/>
      <c r="B37" s="260"/>
      <c r="C37" s="240">
        <v>27</v>
      </c>
      <c r="D37" s="260" t="s">
        <v>76</v>
      </c>
      <c r="E37" s="250" t="s">
        <v>77</v>
      </c>
      <c r="F37" s="268">
        <v>1320</v>
      </c>
      <c r="G37" s="268">
        <v>900</v>
      </c>
      <c r="H37" s="289">
        <f t="shared" si="1"/>
        <v>0.681818181818182</v>
      </c>
    </row>
    <row r="38" spans="1:8">
      <c r="A38" s="377"/>
      <c r="B38" s="260"/>
      <c r="C38" s="240">
        <v>28</v>
      </c>
      <c r="D38" s="371" t="s">
        <v>78</v>
      </c>
      <c r="E38" s="281" t="s">
        <v>79</v>
      </c>
      <c r="F38" s="282">
        <v>666</v>
      </c>
      <c r="G38" s="240">
        <v>515</v>
      </c>
      <c r="H38" s="294">
        <f t="shared" si="1"/>
        <v>0.773273273273273</v>
      </c>
    </row>
    <row r="39" spans="1:8">
      <c r="A39" s="377"/>
      <c r="B39" s="260"/>
      <c r="C39" s="240">
        <v>29</v>
      </c>
      <c r="D39" s="371" t="s">
        <v>80</v>
      </c>
      <c r="E39" s="281" t="s">
        <v>81</v>
      </c>
      <c r="F39" s="282">
        <v>1310</v>
      </c>
      <c r="G39" s="240">
        <v>765</v>
      </c>
      <c r="H39" s="294">
        <f t="shared" si="1"/>
        <v>0.583969465648855</v>
      </c>
    </row>
    <row r="40" customHeight="true" spans="1:8">
      <c r="A40" s="378"/>
      <c r="B40" s="297" t="s">
        <v>51</v>
      </c>
      <c r="C40" s="297"/>
      <c r="D40" s="297"/>
      <c r="E40" s="297"/>
      <c r="F40" s="321">
        <f>SUM(F35:F39)</f>
        <v>6224</v>
      </c>
      <c r="G40" s="321">
        <f>SUM(G35:G39)</f>
        <v>4613</v>
      </c>
      <c r="H40" s="292">
        <f t="shared" si="1"/>
        <v>0.74116323907455</v>
      </c>
    </row>
    <row r="41" spans="1:8">
      <c r="A41" s="376" t="s">
        <v>82</v>
      </c>
      <c r="B41" s="239" t="s">
        <v>83</v>
      </c>
      <c r="C41" s="240">
        <v>30</v>
      </c>
      <c r="D41" s="260" t="s">
        <v>84</v>
      </c>
      <c r="E41" s="250" t="s">
        <v>85</v>
      </c>
      <c r="F41" s="268">
        <v>360</v>
      </c>
      <c r="G41" s="268">
        <v>274</v>
      </c>
      <c r="H41" s="289">
        <f t="shared" si="1"/>
        <v>0.761111111111111</v>
      </c>
    </row>
    <row r="42" spans="1:8">
      <c r="A42" s="377"/>
      <c r="B42" s="243"/>
      <c r="C42" s="240">
        <v>31</v>
      </c>
      <c r="D42" s="260" t="s">
        <v>86</v>
      </c>
      <c r="E42" s="250" t="s">
        <v>87</v>
      </c>
      <c r="F42" s="268">
        <v>247</v>
      </c>
      <c r="G42" s="268">
        <v>179</v>
      </c>
      <c r="H42" s="289">
        <f t="shared" si="1"/>
        <v>0.724696356275304</v>
      </c>
    </row>
    <row r="43" spans="1:8">
      <c r="A43" s="377"/>
      <c r="B43" s="246"/>
      <c r="C43" s="252" t="s">
        <v>19</v>
      </c>
      <c r="D43" s="253"/>
      <c r="E43" s="273"/>
      <c r="F43" s="270">
        <f>SUM(F41:F42)</f>
        <v>607</v>
      </c>
      <c r="G43" s="270">
        <f>SUM(G41:G42)</f>
        <v>453</v>
      </c>
      <c r="H43" s="290">
        <f t="shared" si="1"/>
        <v>0.746293245469522</v>
      </c>
    </row>
    <row r="44" spans="1:8">
      <c r="A44" s="377"/>
      <c r="B44" s="239" t="s">
        <v>88</v>
      </c>
      <c r="C44" s="240">
        <v>32</v>
      </c>
      <c r="D44" s="260" t="s">
        <v>89</v>
      </c>
      <c r="E44" s="250" t="s">
        <v>90</v>
      </c>
      <c r="F44" s="268">
        <v>840</v>
      </c>
      <c r="G44" s="268">
        <v>208</v>
      </c>
      <c r="H44" s="289">
        <f t="shared" si="1"/>
        <v>0.247619047619048</v>
      </c>
    </row>
    <row r="45" spans="1:8">
      <c r="A45" s="377"/>
      <c r="B45" s="243"/>
      <c r="C45" s="240">
        <v>33</v>
      </c>
      <c r="D45" s="260" t="s">
        <v>91</v>
      </c>
      <c r="E45" s="250" t="s">
        <v>92</v>
      </c>
      <c r="F45" s="268">
        <v>552</v>
      </c>
      <c r="G45" s="268">
        <v>324</v>
      </c>
      <c r="H45" s="289">
        <f t="shared" si="1"/>
        <v>0.58695652173913</v>
      </c>
    </row>
    <row r="46" spans="1:8">
      <c r="A46" s="377"/>
      <c r="B46" s="243"/>
      <c r="C46" s="240">
        <v>34</v>
      </c>
      <c r="D46" s="260" t="s">
        <v>93</v>
      </c>
      <c r="E46" s="250" t="s">
        <v>94</v>
      </c>
      <c r="F46" s="384">
        <v>2064</v>
      </c>
      <c r="G46" s="384">
        <v>1894</v>
      </c>
      <c r="H46" s="385">
        <f t="shared" si="1"/>
        <v>0.917635658914729</v>
      </c>
    </row>
    <row r="47" spans="1:8">
      <c r="A47" s="377"/>
      <c r="B47" s="243"/>
      <c r="C47" s="240">
        <v>35</v>
      </c>
      <c r="D47" s="260" t="s">
        <v>95</v>
      </c>
      <c r="E47" s="250" t="s">
        <v>96</v>
      </c>
      <c r="F47" s="268">
        <v>718</v>
      </c>
      <c r="G47" s="268">
        <v>622</v>
      </c>
      <c r="H47" s="289">
        <f t="shared" si="1"/>
        <v>0.866295264623955</v>
      </c>
    </row>
    <row r="48" spans="1:8">
      <c r="A48" s="377"/>
      <c r="B48" s="246"/>
      <c r="C48" s="252" t="s">
        <v>19</v>
      </c>
      <c r="D48" s="253"/>
      <c r="E48" s="273"/>
      <c r="F48" s="270">
        <f>SUM(F44:F47)</f>
        <v>4174</v>
      </c>
      <c r="G48" s="270">
        <f>SUM(G44:G47)</f>
        <v>3048</v>
      </c>
      <c r="H48" s="290">
        <f t="shared" si="1"/>
        <v>0.730234786775276</v>
      </c>
    </row>
    <row r="49" spans="1:8">
      <c r="A49" s="378"/>
      <c r="B49" s="258" t="s">
        <v>51</v>
      </c>
      <c r="C49" s="259"/>
      <c r="D49" s="259"/>
      <c r="E49" s="277"/>
      <c r="F49" s="278">
        <f>SUM(F41:F42,F44:F47)</f>
        <v>4781</v>
      </c>
      <c r="G49" s="278">
        <f>SUM(G41:G42,G44:G47)</f>
        <v>3501</v>
      </c>
      <c r="H49" s="292">
        <f t="shared" si="1"/>
        <v>0.732273582932441</v>
      </c>
    </row>
    <row r="50" spans="1:8">
      <c r="A50" s="376" t="s">
        <v>97</v>
      </c>
      <c r="B50" s="260" t="s">
        <v>98</v>
      </c>
      <c r="C50" s="240">
        <v>36</v>
      </c>
      <c r="D50" s="260" t="s">
        <v>99</v>
      </c>
      <c r="E50" s="250" t="s">
        <v>100</v>
      </c>
      <c r="F50" s="268">
        <v>1387</v>
      </c>
      <c r="G50" s="268">
        <v>1195</v>
      </c>
      <c r="H50" s="289">
        <f t="shared" si="1"/>
        <v>0.861571737563086</v>
      </c>
    </row>
    <row r="51" spans="1:8">
      <c r="A51" s="377"/>
      <c r="B51" s="239" t="s">
        <v>101</v>
      </c>
      <c r="C51" s="240">
        <v>37</v>
      </c>
      <c r="D51" s="260" t="s">
        <v>102</v>
      </c>
      <c r="E51" s="250" t="s">
        <v>103</v>
      </c>
      <c r="F51" s="268">
        <v>1534</v>
      </c>
      <c r="G51" s="268">
        <v>1366</v>
      </c>
      <c r="H51" s="289">
        <f t="shared" si="1"/>
        <v>0.890482398956975</v>
      </c>
    </row>
    <row r="52" spans="1:8">
      <c r="A52" s="377"/>
      <c r="B52" s="243"/>
      <c r="C52" s="240">
        <v>38</v>
      </c>
      <c r="D52" s="260" t="s">
        <v>104</v>
      </c>
      <c r="E52" s="250" t="s">
        <v>105</v>
      </c>
      <c r="F52" s="268">
        <v>1934</v>
      </c>
      <c r="G52" s="268">
        <v>1685</v>
      </c>
      <c r="H52" s="289">
        <f t="shared" si="1"/>
        <v>0.871251292657704</v>
      </c>
    </row>
    <row r="53" spans="1:8">
      <c r="A53" s="377"/>
      <c r="B53" s="243"/>
      <c r="C53" s="240">
        <v>39</v>
      </c>
      <c r="D53" s="260" t="s">
        <v>106</v>
      </c>
      <c r="E53" s="250" t="s">
        <v>107</v>
      </c>
      <c r="F53" s="384">
        <v>685</v>
      </c>
      <c r="G53" s="384">
        <v>477</v>
      </c>
      <c r="H53" s="385">
        <f t="shared" si="1"/>
        <v>0.696350364963504</v>
      </c>
    </row>
    <row r="54" spans="1:8">
      <c r="A54" s="377"/>
      <c r="B54" s="246"/>
      <c r="C54" s="252" t="s">
        <v>19</v>
      </c>
      <c r="D54" s="253"/>
      <c r="E54" s="273"/>
      <c r="F54" s="270">
        <f>SUM(F51:F53)</f>
        <v>4153</v>
      </c>
      <c r="G54" s="270">
        <f>SUM(G51:G53)</f>
        <v>3528</v>
      </c>
      <c r="H54" s="290">
        <f t="shared" si="1"/>
        <v>0.849506380929449</v>
      </c>
    </row>
    <row r="55" spans="1:8">
      <c r="A55" s="378"/>
      <c r="B55" s="258" t="s">
        <v>51</v>
      </c>
      <c r="C55" s="259"/>
      <c r="D55" s="259"/>
      <c r="E55" s="277"/>
      <c r="F55" s="278">
        <f>SUM(F50:F53)</f>
        <v>5540</v>
      </c>
      <c r="G55" s="278">
        <f>SUM(G50:G53)</f>
        <v>4723</v>
      </c>
      <c r="H55" s="292">
        <f t="shared" si="1"/>
        <v>0.852527075812274</v>
      </c>
    </row>
    <row r="56" spans="1:8">
      <c r="A56" s="376" t="s">
        <v>108</v>
      </c>
      <c r="B56" s="260" t="s">
        <v>109</v>
      </c>
      <c r="C56" s="240">
        <v>40</v>
      </c>
      <c r="D56" s="260" t="s">
        <v>110</v>
      </c>
      <c r="E56" s="250" t="s">
        <v>111</v>
      </c>
      <c r="F56" s="268">
        <v>5774</v>
      </c>
      <c r="G56" s="268">
        <v>5205</v>
      </c>
      <c r="H56" s="289">
        <f t="shared" si="1"/>
        <v>0.90145479736751</v>
      </c>
    </row>
    <row r="57" spans="1:8">
      <c r="A57" s="377"/>
      <c r="B57" s="239" t="s">
        <v>112</v>
      </c>
      <c r="C57" s="260">
        <v>41</v>
      </c>
      <c r="D57" s="260" t="s">
        <v>113</v>
      </c>
      <c r="E57" s="250" t="s">
        <v>114</v>
      </c>
      <c r="F57" s="268">
        <v>1517</v>
      </c>
      <c r="G57" s="268">
        <v>1428</v>
      </c>
      <c r="H57" s="289">
        <f t="shared" si="1"/>
        <v>0.941331575477917</v>
      </c>
    </row>
    <row r="58" spans="1:8">
      <c r="A58" s="377"/>
      <c r="B58" s="243"/>
      <c r="C58" s="260">
        <v>42</v>
      </c>
      <c r="D58" s="260" t="s">
        <v>115</v>
      </c>
      <c r="E58" s="250" t="s">
        <v>116</v>
      </c>
      <c r="F58" s="268">
        <v>2046</v>
      </c>
      <c r="G58" s="268">
        <v>2029</v>
      </c>
      <c r="H58" s="289">
        <f t="shared" si="1"/>
        <v>0.99169110459433</v>
      </c>
    </row>
    <row r="59" spans="1:8">
      <c r="A59" s="377"/>
      <c r="B59" s="246"/>
      <c r="C59" s="252" t="s">
        <v>19</v>
      </c>
      <c r="D59" s="253"/>
      <c r="E59" s="273"/>
      <c r="F59" s="270">
        <f>SUM(F57:F58)</f>
        <v>3563</v>
      </c>
      <c r="G59" s="270">
        <f>SUM(G57:G58)</f>
        <v>3457</v>
      </c>
      <c r="H59" s="290">
        <f t="shared" si="1"/>
        <v>0.970249789503228</v>
      </c>
    </row>
    <row r="60" spans="1:8">
      <c r="A60" s="377"/>
      <c r="B60" s="261" t="s">
        <v>117</v>
      </c>
      <c r="C60" s="240">
        <v>43</v>
      </c>
      <c r="D60" s="260" t="s">
        <v>118</v>
      </c>
      <c r="E60" s="250" t="s">
        <v>119</v>
      </c>
      <c r="F60" s="268">
        <v>2125</v>
      </c>
      <c r="G60" s="268">
        <v>2023</v>
      </c>
      <c r="H60" s="289">
        <f t="shared" si="1"/>
        <v>0.952</v>
      </c>
    </row>
    <row r="61" spans="1:8">
      <c r="A61" s="377"/>
      <c r="B61" s="383"/>
      <c r="C61" s="240">
        <v>44</v>
      </c>
      <c r="D61" s="260" t="s">
        <v>120</v>
      </c>
      <c r="E61" s="250" t="s">
        <v>119</v>
      </c>
      <c r="F61" s="268">
        <v>1049</v>
      </c>
      <c r="G61" s="268">
        <v>735</v>
      </c>
      <c r="H61" s="289">
        <f t="shared" si="1"/>
        <v>0.700667302192564</v>
      </c>
    </row>
    <row r="62" spans="1:8">
      <c r="A62" s="377"/>
      <c r="B62" s="305"/>
      <c r="C62" s="252" t="s">
        <v>19</v>
      </c>
      <c r="D62" s="253"/>
      <c r="E62" s="273"/>
      <c r="F62" s="270">
        <f>SUM(F60:F61)</f>
        <v>3174</v>
      </c>
      <c r="G62" s="270">
        <f>SUM(G60:G61)</f>
        <v>2758</v>
      </c>
      <c r="H62" s="290">
        <f t="shared" si="1"/>
        <v>0.868935097668557</v>
      </c>
    </row>
    <row r="63" spans="1:8">
      <c r="A63" s="377"/>
      <c r="B63" s="239" t="s">
        <v>121</v>
      </c>
      <c r="C63" s="240">
        <v>45</v>
      </c>
      <c r="D63" s="260" t="s">
        <v>122</v>
      </c>
      <c r="E63" s="250" t="s">
        <v>123</v>
      </c>
      <c r="F63" s="268">
        <v>1300</v>
      </c>
      <c r="G63" s="268">
        <v>1060</v>
      </c>
      <c r="H63" s="289">
        <f t="shared" si="1"/>
        <v>0.815384615384615</v>
      </c>
    </row>
    <row r="64" spans="1:8">
      <c r="A64" s="377"/>
      <c r="B64" s="243"/>
      <c r="C64" s="240">
        <v>46</v>
      </c>
      <c r="D64" s="260" t="s">
        <v>124</v>
      </c>
      <c r="E64" s="250" t="s">
        <v>125</v>
      </c>
      <c r="F64" s="328">
        <v>2843</v>
      </c>
      <c r="G64" s="268">
        <v>874</v>
      </c>
      <c r="H64" s="289">
        <f t="shared" si="1"/>
        <v>0.307421737601126</v>
      </c>
    </row>
    <row r="65" spans="1:8">
      <c r="A65" s="377"/>
      <c r="B65" s="243"/>
      <c r="C65" s="240">
        <v>47</v>
      </c>
      <c r="D65" s="260" t="s">
        <v>126</v>
      </c>
      <c r="E65" s="250" t="s">
        <v>127</v>
      </c>
      <c r="F65" s="328">
        <v>775</v>
      </c>
      <c r="G65" s="268">
        <v>412</v>
      </c>
      <c r="H65" s="289">
        <f t="shared" si="1"/>
        <v>0.531612903225806</v>
      </c>
    </row>
    <row r="66" spans="1:8">
      <c r="A66" s="377"/>
      <c r="B66" s="243"/>
      <c r="C66" s="240">
        <v>48</v>
      </c>
      <c r="D66" s="260" t="s">
        <v>128</v>
      </c>
      <c r="E66" s="250"/>
      <c r="F66" s="268">
        <v>1756</v>
      </c>
      <c r="G66" s="268">
        <v>37</v>
      </c>
      <c r="H66" s="289">
        <f t="shared" si="1"/>
        <v>0.0210706150341686</v>
      </c>
    </row>
    <row r="67" spans="1:8">
      <c r="A67" s="377"/>
      <c r="B67" s="246"/>
      <c r="C67" s="252" t="s">
        <v>19</v>
      </c>
      <c r="D67" s="253"/>
      <c r="E67" s="273"/>
      <c r="F67" s="270">
        <f>SUM(F63:F66)</f>
        <v>6674</v>
      </c>
      <c r="G67" s="270">
        <f>SUM(G63:G66)</f>
        <v>2383</v>
      </c>
      <c r="H67" s="290">
        <f t="shared" si="1"/>
        <v>0.357057237039257</v>
      </c>
    </row>
    <row r="68" spans="1:8">
      <c r="A68" s="377"/>
      <c r="B68" s="239" t="s">
        <v>129</v>
      </c>
      <c r="C68" s="240">
        <v>49</v>
      </c>
      <c r="D68" s="260" t="s">
        <v>130</v>
      </c>
      <c r="E68" s="250" t="s">
        <v>131</v>
      </c>
      <c r="F68" s="328">
        <v>1168</v>
      </c>
      <c r="G68" s="268">
        <v>1111</v>
      </c>
      <c r="H68" s="289">
        <f t="shared" si="1"/>
        <v>0.951198630136986</v>
      </c>
    </row>
    <row r="69" spans="1:8">
      <c r="A69" s="377"/>
      <c r="B69" s="243"/>
      <c r="C69" s="240">
        <v>50</v>
      </c>
      <c r="D69" s="260" t="s">
        <v>132</v>
      </c>
      <c r="E69" s="250" t="s">
        <v>133</v>
      </c>
      <c r="F69" s="328">
        <v>1483</v>
      </c>
      <c r="G69" s="268">
        <v>1027</v>
      </c>
      <c r="H69" s="289">
        <f t="shared" si="1"/>
        <v>0.692515171948753</v>
      </c>
    </row>
    <row r="70" spans="1:8">
      <c r="A70" s="377"/>
      <c r="B70" s="246"/>
      <c r="C70" s="252" t="s">
        <v>19</v>
      </c>
      <c r="D70" s="253"/>
      <c r="E70" s="273"/>
      <c r="F70" s="270">
        <f>SUM(F68:F69)</f>
        <v>2651</v>
      </c>
      <c r="G70" s="270">
        <f>SUM(G68:G69)</f>
        <v>2138</v>
      </c>
      <c r="H70" s="290">
        <f t="shared" si="1"/>
        <v>0.806488117691437</v>
      </c>
    </row>
    <row r="71" spans="1:8">
      <c r="A71" s="378"/>
      <c r="B71" s="258" t="s">
        <v>51</v>
      </c>
      <c r="C71" s="259"/>
      <c r="D71" s="259"/>
      <c r="E71" s="277"/>
      <c r="F71" s="329">
        <f>SUM(F56:F58,F60:F61,F63:F66,F68:F69)</f>
        <v>21836</v>
      </c>
      <c r="G71" s="329">
        <f>SUM(G56:G58,G60:G61,G63:G66,G68:G69)</f>
        <v>15941</v>
      </c>
      <c r="H71" s="292">
        <f t="shared" si="1"/>
        <v>0.730032973071991</v>
      </c>
    </row>
    <row r="72" spans="1:8">
      <c r="A72" s="375" t="s">
        <v>134</v>
      </c>
      <c r="B72" s="307">
        <v>18</v>
      </c>
      <c r="C72" s="308">
        <v>50</v>
      </c>
      <c r="D72" s="309"/>
      <c r="E72" s="330"/>
      <c r="F72" s="331">
        <f>SUM(F24,F34,F40,F49,F55,F71)</f>
        <v>76677</v>
      </c>
      <c r="G72" s="332">
        <f>SUM(G24,G34,G40,G49,G55,G71)</f>
        <v>59754</v>
      </c>
      <c r="H72" s="343">
        <f t="shared" si="1"/>
        <v>0.779294964591729</v>
      </c>
    </row>
  </sheetData>
  <mergeCells count="39">
    <mergeCell ref="A1:H1"/>
    <mergeCell ref="C7:E7"/>
    <mergeCell ref="C13:E13"/>
    <mergeCell ref="C22:E22"/>
    <mergeCell ref="B24:E24"/>
    <mergeCell ref="C27:E27"/>
    <mergeCell ref="C33:E33"/>
    <mergeCell ref="B34:E34"/>
    <mergeCell ref="B40:E40"/>
    <mergeCell ref="C43:E43"/>
    <mergeCell ref="C48:E48"/>
    <mergeCell ref="B49:E49"/>
    <mergeCell ref="C54:E54"/>
    <mergeCell ref="B55:E55"/>
    <mergeCell ref="C59:E59"/>
    <mergeCell ref="C62:E62"/>
    <mergeCell ref="C67:E67"/>
    <mergeCell ref="C70:E70"/>
    <mergeCell ref="B71:E71"/>
    <mergeCell ref="C72:E72"/>
    <mergeCell ref="A3:A24"/>
    <mergeCell ref="A25:A34"/>
    <mergeCell ref="A35:A40"/>
    <mergeCell ref="A41:A49"/>
    <mergeCell ref="A50:A55"/>
    <mergeCell ref="A56:A71"/>
    <mergeCell ref="B3:B7"/>
    <mergeCell ref="B8:B13"/>
    <mergeCell ref="B14:B22"/>
    <mergeCell ref="B25:B27"/>
    <mergeCell ref="B30:B33"/>
    <mergeCell ref="B35:B39"/>
    <mergeCell ref="B41:B43"/>
    <mergeCell ref="B44:B48"/>
    <mergeCell ref="B51:B54"/>
    <mergeCell ref="B57:B59"/>
    <mergeCell ref="B60:B62"/>
    <mergeCell ref="B63:B67"/>
    <mergeCell ref="B68:B70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0"/>
  <sheetViews>
    <sheetView topLeftCell="A58" workbookViewId="0">
      <selection activeCell="J29" sqref="J29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2.75" customWidth="true"/>
    <col min="6" max="6" width="7.125" customWidth="true"/>
    <col min="7" max="8" width="7.75" customWidth="true"/>
  </cols>
  <sheetData>
    <row r="1" ht="18.75" spans="1:8">
      <c r="A1" s="370" t="s">
        <v>183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1021</v>
      </c>
      <c r="H5" s="289">
        <f t="shared" si="0"/>
        <v>0.820080321285141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849</v>
      </c>
      <c r="H6" s="289">
        <f t="shared" si="0"/>
        <v>0.637387387387387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4486</v>
      </c>
      <c r="H7" s="290">
        <f t="shared" si="0"/>
        <v>0.813123074134493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1603</v>
      </c>
      <c r="H12" s="289">
        <f t="shared" si="0"/>
        <v>0.774396135265701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3771</v>
      </c>
      <c r="H13" s="290">
        <f t="shared" si="0"/>
        <v>0.75374775134919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0"/>
        <v>0.406880189798339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327</v>
      </c>
      <c r="G24" s="268">
        <v>91</v>
      </c>
      <c r="H24" s="289">
        <f t="shared" ref="H24:H31" si="1">G24/F24</f>
        <v>0.2782874617737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701</v>
      </c>
      <c r="G25" s="268">
        <v>123</v>
      </c>
      <c r="H25" s="289">
        <f t="shared" si="1"/>
        <v>0.17546362339515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98</v>
      </c>
      <c r="H26" s="289">
        <f t="shared" si="1"/>
        <v>0.251282051282051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1072</v>
      </c>
      <c r="G27" s="268">
        <v>185</v>
      </c>
      <c r="H27" s="289">
        <f t="shared" si="1"/>
        <v>0.172574626865672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92</v>
      </c>
      <c r="H28" s="289">
        <f t="shared" si="1"/>
        <v>0.130681818181818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261</v>
      </c>
      <c r="H29" s="289">
        <f t="shared" si="1"/>
        <v>0.25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24</v>
      </c>
      <c r="H30" s="289">
        <f t="shared" si="1"/>
        <v>0.148148148148148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5243</v>
      </c>
      <c r="G31" s="270">
        <f>SUM(G23:G30)</f>
        <v>1217</v>
      </c>
      <c r="H31" s="290">
        <f t="shared" si="1"/>
        <v>0.232119015830631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30386</v>
      </c>
      <c r="G32" s="278">
        <f>SUM(G24:G30,G3:G6,G8:G12,G14:G21,G23)</f>
        <v>23047</v>
      </c>
      <c r="H32" s="292">
        <f t="shared" si="0"/>
        <v>0.758474297373791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0" si="4">G41/F41</f>
        <v>0.706896551724138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2301</v>
      </c>
      <c r="H42" s="289">
        <f t="shared" si="4"/>
        <v>0.659123460326554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1258</v>
      </c>
      <c r="G43" s="268">
        <v>904</v>
      </c>
      <c r="H43" s="289">
        <f t="shared" si="4"/>
        <v>0.718600953895072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5329</v>
      </c>
      <c r="G44" s="283">
        <f>SUM(G41:G43)</f>
        <v>3615</v>
      </c>
      <c r="H44" s="368">
        <f t="shared" si="4"/>
        <v>0.678363670482267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14504</v>
      </c>
      <c r="G45" s="278">
        <f>SUM(G33:G34,G36:G37,G39,G41:G43)</f>
        <v>12119</v>
      </c>
      <c r="H45" s="292">
        <f t="shared" si="4"/>
        <v>0.835562603419746</v>
      </c>
    </row>
    <row r="46" spans="1:8">
      <c r="A46" s="376" t="s">
        <v>70</v>
      </c>
      <c r="B46" s="260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377"/>
      <c r="B47" s="260"/>
      <c r="C47" s="240">
        <v>35</v>
      </c>
      <c r="D47" s="260" t="s">
        <v>74</v>
      </c>
      <c r="E47" s="250" t="s">
        <v>75</v>
      </c>
      <c r="F47" s="268">
        <v>1094</v>
      </c>
      <c r="G47" s="268">
        <v>957</v>
      </c>
      <c r="H47" s="289">
        <f t="shared" si="4"/>
        <v>0.874771480804388</v>
      </c>
    </row>
    <row r="48" spans="1:8">
      <c r="A48" s="377"/>
      <c r="B48" s="260"/>
      <c r="C48" s="240">
        <v>36</v>
      </c>
      <c r="D48" s="260" t="s">
        <v>76</v>
      </c>
      <c r="E48" s="250" t="s">
        <v>77</v>
      </c>
      <c r="F48" s="268">
        <v>1322</v>
      </c>
      <c r="G48" s="268">
        <v>1002</v>
      </c>
      <c r="H48" s="289">
        <f t="shared" si="4"/>
        <v>0.757942511346445</v>
      </c>
    </row>
    <row r="49" spans="1:8">
      <c r="A49" s="377"/>
      <c r="B49" s="260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377"/>
      <c r="B50" s="260"/>
      <c r="C50" s="240">
        <v>38</v>
      </c>
      <c r="D50" s="371" t="s">
        <v>80</v>
      </c>
      <c r="E50" s="281" t="s">
        <v>81</v>
      </c>
      <c r="F50" s="282">
        <v>1329</v>
      </c>
      <c r="G50" s="240">
        <v>901</v>
      </c>
      <c r="H50" s="294">
        <f t="shared" si="4"/>
        <v>0.677953348382242</v>
      </c>
    </row>
    <row r="51" spans="1:8">
      <c r="A51" s="377"/>
      <c r="B51" s="239" t="s">
        <v>155</v>
      </c>
      <c r="C51" s="240">
        <v>39</v>
      </c>
      <c r="D51" s="371" t="s">
        <v>156</v>
      </c>
      <c r="E51" s="281" t="s">
        <v>157</v>
      </c>
      <c r="F51" s="282">
        <v>342</v>
      </c>
      <c r="G51" s="282">
        <v>152</v>
      </c>
      <c r="H51" s="294">
        <f t="shared" si="4"/>
        <v>0.444444444444444</v>
      </c>
    </row>
    <row r="52" spans="1:8">
      <c r="A52" s="377"/>
      <c r="B52" s="243"/>
      <c r="C52" s="240">
        <v>40</v>
      </c>
      <c r="D52" s="371" t="s">
        <v>158</v>
      </c>
      <c r="E52" s="281" t="s">
        <v>159</v>
      </c>
      <c r="F52" s="282">
        <v>300</v>
      </c>
      <c r="G52" s="282">
        <v>51</v>
      </c>
      <c r="H52" s="294">
        <f t="shared" si="4"/>
        <v>0.17</v>
      </c>
    </row>
    <row r="53" spans="1:8">
      <c r="A53" s="377"/>
      <c r="B53" s="243"/>
      <c r="C53" s="240">
        <v>41</v>
      </c>
      <c r="D53" s="371" t="s">
        <v>160</v>
      </c>
      <c r="E53" s="281" t="s">
        <v>161</v>
      </c>
      <c r="F53" s="282">
        <v>854</v>
      </c>
      <c r="G53" s="282">
        <v>150</v>
      </c>
      <c r="H53" s="294">
        <f t="shared" si="4"/>
        <v>0.175644028103044</v>
      </c>
    </row>
    <row r="54" spans="1:8">
      <c r="A54" s="377"/>
      <c r="B54" s="246"/>
      <c r="C54" s="240">
        <v>42</v>
      </c>
      <c r="D54" s="371" t="s">
        <v>162</v>
      </c>
      <c r="E54" s="281" t="s">
        <v>163</v>
      </c>
      <c r="F54" s="282">
        <v>807</v>
      </c>
      <c r="G54" s="282">
        <v>176</v>
      </c>
      <c r="H54" s="294">
        <f t="shared" si="4"/>
        <v>0.218091697645601</v>
      </c>
    </row>
    <row r="55" customHeight="true" spans="1:8">
      <c r="A55" s="378"/>
      <c r="B55" s="297" t="s">
        <v>51</v>
      </c>
      <c r="C55" s="297"/>
      <c r="D55" s="297"/>
      <c r="E55" s="297"/>
      <c r="F55" s="321">
        <f>SUM(F46:F54)</f>
        <v>8585</v>
      </c>
      <c r="G55" s="321">
        <f>SUM(G46:G54)</f>
        <v>5418</v>
      </c>
      <c r="H55" s="292">
        <f t="shared" si="4"/>
        <v>0.631100757134537</v>
      </c>
    </row>
    <row r="56" spans="1:8">
      <c r="A56" s="376" t="s">
        <v>82</v>
      </c>
      <c r="B56" s="239" t="s">
        <v>83</v>
      </c>
      <c r="C56" s="240">
        <v>43</v>
      </c>
      <c r="D56" s="260" t="s">
        <v>153</v>
      </c>
      <c r="E56" s="250" t="s">
        <v>85</v>
      </c>
      <c r="F56" s="268">
        <v>360</v>
      </c>
      <c r="G56" s="268">
        <v>278</v>
      </c>
      <c r="H56" s="289">
        <f t="shared" si="4"/>
        <v>0.772222222222222</v>
      </c>
    </row>
    <row r="57" spans="1:8">
      <c r="A57" s="377"/>
      <c r="B57" s="243"/>
      <c r="C57" s="240">
        <v>44</v>
      </c>
      <c r="D57" s="260" t="s">
        <v>86</v>
      </c>
      <c r="E57" s="250" t="s">
        <v>87</v>
      </c>
      <c r="F57" s="268">
        <v>247</v>
      </c>
      <c r="G57" s="268">
        <v>181</v>
      </c>
      <c r="H57" s="289">
        <f t="shared" si="4"/>
        <v>0.732793522267207</v>
      </c>
    </row>
    <row r="58" spans="1:8">
      <c r="A58" s="377"/>
      <c r="B58" s="246"/>
      <c r="C58" s="252" t="s">
        <v>19</v>
      </c>
      <c r="D58" s="253"/>
      <c r="E58" s="273"/>
      <c r="F58" s="270">
        <f>SUM(F56:F57)</f>
        <v>607</v>
      </c>
      <c r="G58" s="270">
        <f>SUM(G56:G57)</f>
        <v>459</v>
      </c>
      <c r="H58" s="290">
        <f t="shared" si="4"/>
        <v>0.756177924217463</v>
      </c>
    </row>
    <row r="59" spans="1:8">
      <c r="A59" s="377"/>
      <c r="B59" s="239" t="s">
        <v>88</v>
      </c>
      <c r="C59" s="240">
        <v>45</v>
      </c>
      <c r="D59" s="260" t="s">
        <v>89</v>
      </c>
      <c r="E59" s="250" t="s">
        <v>90</v>
      </c>
      <c r="F59" s="268">
        <v>841</v>
      </c>
      <c r="G59" s="268">
        <v>322</v>
      </c>
      <c r="H59" s="289">
        <f t="shared" si="4"/>
        <v>0.382877526753864</v>
      </c>
    </row>
    <row r="60" spans="1:8">
      <c r="A60" s="377"/>
      <c r="B60" s="89"/>
      <c r="C60" s="240">
        <v>46</v>
      </c>
      <c r="D60" s="260" t="s">
        <v>91</v>
      </c>
      <c r="E60" s="250" t="s">
        <v>92</v>
      </c>
      <c r="F60" s="268">
        <v>559</v>
      </c>
      <c r="G60" s="268">
        <v>351</v>
      </c>
      <c r="H60" s="289">
        <f t="shared" si="4"/>
        <v>0.627906976744186</v>
      </c>
    </row>
    <row r="61" spans="1:8">
      <c r="A61" s="377"/>
      <c r="B61" s="89"/>
      <c r="C61" s="240">
        <v>47</v>
      </c>
      <c r="D61" s="260" t="s">
        <v>93</v>
      </c>
      <c r="E61" s="250" t="s">
        <v>94</v>
      </c>
      <c r="F61" s="240">
        <v>2064</v>
      </c>
      <c r="G61" s="240">
        <v>1983</v>
      </c>
      <c r="H61" s="294">
        <f t="shared" si="4"/>
        <v>0.960755813953488</v>
      </c>
    </row>
    <row r="62" spans="1:8">
      <c r="A62" s="377"/>
      <c r="B62" s="89"/>
      <c r="C62" s="240">
        <v>48</v>
      </c>
      <c r="D62" s="260" t="s">
        <v>95</v>
      </c>
      <c r="E62" s="250" t="s">
        <v>96</v>
      </c>
      <c r="F62" s="268">
        <v>718</v>
      </c>
      <c r="G62" s="268">
        <v>622</v>
      </c>
      <c r="H62" s="289">
        <f t="shared" si="4"/>
        <v>0.866295264623955</v>
      </c>
    </row>
    <row r="63" spans="1:8">
      <c r="A63" s="377"/>
      <c r="B63" s="60"/>
      <c r="C63" s="298" t="s">
        <v>19</v>
      </c>
      <c r="D63" s="299"/>
      <c r="E63" s="323"/>
      <c r="F63" s="324">
        <f>SUM(F59:F62)</f>
        <v>4182</v>
      </c>
      <c r="G63" s="324">
        <f>SUM(G59:G62)</f>
        <v>3278</v>
      </c>
      <c r="H63" s="340">
        <f t="shared" si="4"/>
        <v>0.783835485413678</v>
      </c>
    </row>
    <row r="64" spans="1:8">
      <c r="A64" s="377"/>
      <c r="B64" s="300" t="s">
        <v>142</v>
      </c>
      <c r="C64" s="240">
        <v>49</v>
      </c>
      <c r="D64" s="240" t="s">
        <v>143</v>
      </c>
      <c r="E64" s="264" t="s">
        <v>144</v>
      </c>
      <c r="F64" s="268">
        <v>1249</v>
      </c>
      <c r="G64" s="268">
        <v>1249</v>
      </c>
      <c r="H64" s="289">
        <f t="shared" si="4"/>
        <v>1</v>
      </c>
    </row>
    <row r="65" spans="1:8">
      <c r="A65" s="377"/>
      <c r="B65" s="60"/>
      <c r="C65" s="298" t="s">
        <v>19</v>
      </c>
      <c r="D65" s="299"/>
      <c r="E65" s="323"/>
      <c r="F65" s="270">
        <f>SUM(F64)</f>
        <v>1249</v>
      </c>
      <c r="G65" s="270">
        <f>SUM(G64)</f>
        <v>1249</v>
      </c>
      <c r="H65" s="290">
        <f t="shared" si="4"/>
        <v>1</v>
      </c>
    </row>
    <row r="66" spans="1:8">
      <c r="A66" s="378"/>
      <c r="B66" s="258" t="s">
        <v>51</v>
      </c>
      <c r="C66" s="259"/>
      <c r="D66" s="259"/>
      <c r="E66" s="277"/>
      <c r="F66" s="278">
        <f>SUM(F56:F57,F59:F62,F64)</f>
        <v>6038</v>
      </c>
      <c r="G66" s="278">
        <f>SUM(G56:G57,G59:G62,G64)</f>
        <v>4986</v>
      </c>
      <c r="H66" s="292">
        <f t="shared" si="4"/>
        <v>0.825770122557138</v>
      </c>
    </row>
    <row r="67" spans="1:8">
      <c r="A67" s="376" t="s">
        <v>97</v>
      </c>
      <c r="B67" s="239" t="s">
        <v>98</v>
      </c>
      <c r="C67" s="240">
        <v>50</v>
      </c>
      <c r="D67" s="260" t="s">
        <v>99</v>
      </c>
      <c r="E67" s="250" t="s">
        <v>100</v>
      </c>
      <c r="F67" s="268">
        <v>1391</v>
      </c>
      <c r="G67" s="268">
        <v>1199</v>
      </c>
      <c r="H67" s="289">
        <f t="shared" si="4"/>
        <v>0.86196980589504</v>
      </c>
    </row>
    <row r="68" spans="1:8">
      <c r="A68" s="377"/>
      <c r="B68" s="60"/>
      <c r="C68" s="298" t="s">
        <v>19</v>
      </c>
      <c r="D68" s="299"/>
      <c r="E68" s="323"/>
      <c r="F68" s="270">
        <f>SUM(F67)</f>
        <v>1391</v>
      </c>
      <c r="G68" s="270">
        <f>SUM(G67)</f>
        <v>1199</v>
      </c>
      <c r="H68" s="290">
        <f t="shared" si="4"/>
        <v>0.86196980589504</v>
      </c>
    </row>
    <row r="69" spans="1:8">
      <c r="A69" s="377"/>
      <c r="B69" s="239" t="s">
        <v>101</v>
      </c>
      <c r="C69" s="240">
        <v>51</v>
      </c>
      <c r="D69" s="260" t="s">
        <v>102</v>
      </c>
      <c r="E69" s="250" t="s">
        <v>103</v>
      </c>
      <c r="F69" s="268">
        <v>1534</v>
      </c>
      <c r="G69" s="268">
        <v>1390</v>
      </c>
      <c r="H69" s="289">
        <f t="shared" si="4"/>
        <v>0.90612777053455</v>
      </c>
    </row>
    <row r="70" spans="1:8">
      <c r="A70" s="377"/>
      <c r="B70" s="243"/>
      <c r="C70" s="240">
        <v>52</v>
      </c>
      <c r="D70" s="260" t="s">
        <v>104</v>
      </c>
      <c r="E70" s="250" t="s">
        <v>105</v>
      </c>
      <c r="F70" s="268">
        <v>1934</v>
      </c>
      <c r="G70" s="268">
        <v>1685</v>
      </c>
      <c r="H70" s="289">
        <f t="shared" si="4"/>
        <v>0.871251292657704</v>
      </c>
    </row>
    <row r="71" spans="1:8">
      <c r="A71" s="377"/>
      <c r="B71" s="243"/>
      <c r="C71" s="240">
        <v>53</v>
      </c>
      <c r="D71" s="260" t="s">
        <v>106</v>
      </c>
      <c r="E71" s="250" t="s">
        <v>107</v>
      </c>
      <c r="F71" s="240">
        <v>686</v>
      </c>
      <c r="G71" s="240">
        <v>508</v>
      </c>
      <c r="H71" s="294">
        <f t="shared" si="4"/>
        <v>0.740524781341108</v>
      </c>
    </row>
    <row r="72" spans="1:8">
      <c r="A72" s="377"/>
      <c r="B72" s="246"/>
      <c r="C72" s="252" t="s">
        <v>19</v>
      </c>
      <c r="D72" s="253"/>
      <c r="E72" s="273"/>
      <c r="F72" s="270">
        <f>SUM(F69:F71)</f>
        <v>4154</v>
      </c>
      <c r="G72" s="270">
        <f>SUM(G69:G71)</f>
        <v>3583</v>
      </c>
      <c r="H72" s="290">
        <f t="shared" si="4"/>
        <v>0.862542128069331</v>
      </c>
    </row>
    <row r="73" spans="1:8">
      <c r="A73" s="378"/>
      <c r="B73" s="258" t="s">
        <v>51</v>
      </c>
      <c r="C73" s="259"/>
      <c r="D73" s="259"/>
      <c r="E73" s="277"/>
      <c r="F73" s="278">
        <f>SUM(F67,F69:F71)</f>
        <v>5545</v>
      </c>
      <c r="G73" s="278">
        <f>SUM(G67,G69:G71)</f>
        <v>4782</v>
      </c>
      <c r="H73" s="292">
        <f t="shared" si="4"/>
        <v>0.862398557258792</v>
      </c>
    </row>
    <row r="74" spans="1:8">
      <c r="A74" s="376" t="s">
        <v>108</v>
      </c>
      <c r="B74" s="260" t="s">
        <v>109</v>
      </c>
      <c r="C74" s="240">
        <v>54</v>
      </c>
      <c r="D74" s="260" t="s">
        <v>110</v>
      </c>
      <c r="E74" s="250" t="s">
        <v>111</v>
      </c>
      <c r="F74" s="268">
        <v>5774</v>
      </c>
      <c r="G74" s="268">
        <v>5215</v>
      </c>
      <c r="H74" s="289">
        <f t="shared" si="4"/>
        <v>0.903186698995497</v>
      </c>
    </row>
    <row r="75" spans="1:8">
      <c r="A75" s="377"/>
      <c r="B75" s="239" t="s">
        <v>112</v>
      </c>
      <c r="C75" s="260">
        <v>55</v>
      </c>
      <c r="D75" s="260" t="s">
        <v>113</v>
      </c>
      <c r="E75" s="250" t="s">
        <v>114</v>
      </c>
      <c r="F75" s="268">
        <v>1517</v>
      </c>
      <c r="G75" s="268">
        <v>1428</v>
      </c>
      <c r="H75" s="289">
        <f t="shared" si="4"/>
        <v>0.941331575477917</v>
      </c>
    </row>
    <row r="76" spans="1:8">
      <c r="A76" s="377"/>
      <c r="B76" s="243"/>
      <c r="C76" s="260">
        <v>56</v>
      </c>
      <c r="D76" s="260" t="s">
        <v>115</v>
      </c>
      <c r="E76" s="250" t="s">
        <v>116</v>
      </c>
      <c r="F76" s="268">
        <v>2046</v>
      </c>
      <c r="G76" s="268">
        <v>2029</v>
      </c>
      <c r="H76" s="289">
        <f t="shared" si="4"/>
        <v>0.99169110459433</v>
      </c>
    </row>
    <row r="77" spans="1:8">
      <c r="A77" s="377"/>
      <c r="B77" s="246"/>
      <c r="C77" s="252" t="s">
        <v>19</v>
      </c>
      <c r="D77" s="253"/>
      <c r="E77" s="273"/>
      <c r="F77" s="270">
        <f>SUM(F75:F76)</f>
        <v>3563</v>
      </c>
      <c r="G77" s="270">
        <f>SUM(G75:G76)</f>
        <v>3457</v>
      </c>
      <c r="H77" s="290">
        <f t="shared" si="4"/>
        <v>0.970249789503228</v>
      </c>
    </row>
    <row r="78" spans="1:8">
      <c r="A78" s="377"/>
      <c r="B78" s="261" t="s">
        <v>117</v>
      </c>
      <c r="C78" s="240">
        <v>57</v>
      </c>
      <c r="D78" s="260" t="s">
        <v>118</v>
      </c>
      <c r="E78" s="250" t="s">
        <v>119</v>
      </c>
      <c r="F78" s="268">
        <v>3174</v>
      </c>
      <c r="G78" s="268">
        <v>3001</v>
      </c>
      <c r="H78" s="289">
        <f t="shared" si="4"/>
        <v>0.945494643982357</v>
      </c>
    </row>
    <row r="79" spans="1:8">
      <c r="A79" s="377"/>
      <c r="B79" s="305"/>
      <c r="C79" s="252" t="s">
        <v>19</v>
      </c>
      <c r="D79" s="253"/>
      <c r="E79" s="273"/>
      <c r="F79" s="270">
        <f>SUM(F78:F78)</f>
        <v>3174</v>
      </c>
      <c r="G79" s="270">
        <f>SUM(G78:G78)</f>
        <v>3001</v>
      </c>
      <c r="H79" s="290">
        <f t="shared" si="4"/>
        <v>0.945494643982357</v>
      </c>
    </row>
    <row r="80" spans="1:8">
      <c r="A80" s="377"/>
      <c r="B80" s="239" t="s">
        <v>121</v>
      </c>
      <c r="C80" s="240">
        <v>58</v>
      </c>
      <c r="D80" s="260" t="s">
        <v>122</v>
      </c>
      <c r="E80" s="250" t="s">
        <v>123</v>
      </c>
      <c r="F80" s="268">
        <v>1300</v>
      </c>
      <c r="G80" s="268">
        <v>1083</v>
      </c>
      <c r="H80" s="289">
        <f t="shared" si="4"/>
        <v>0.833076923076923</v>
      </c>
    </row>
    <row r="81" spans="1:8">
      <c r="A81" s="377"/>
      <c r="B81" s="243"/>
      <c r="C81" s="240">
        <v>59</v>
      </c>
      <c r="D81" s="260" t="s">
        <v>145</v>
      </c>
      <c r="E81" s="250" t="s">
        <v>146</v>
      </c>
      <c r="F81" s="328">
        <v>1207</v>
      </c>
      <c r="G81" s="268">
        <v>743</v>
      </c>
      <c r="H81" s="289">
        <f t="shared" si="4"/>
        <v>0.615575807787904</v>
      </c>
    </row>
    <row r="82" spans="1:8">
      <c r="A82" s="377"/>
      <c r="B82" s="243"/>
      <c r="C82" s="240">
        <v>60</v>
      </c>
      <c r="D82" s="260" t="s">
        <v>147</v>
      </c>
      <c r="E82" s="250" t="s">
        <v>148</v>
      </c>
      <c r="F82" s="328">
        <v>1617</v>
      </c>
      <c r="G82" s="268">
        <v>628</v>
      </c>
      <c r="H82" s="289">
        <f t="shared" si="4"/>
        <v>0.388373531230674</v>
      </c>
    </row>
    <row r="83" spans="1:8">
      <c r="A83" s="377"/>
      <c r="B83" s="243"/>
      <c r="C83" s="240">
        <v>61</v>
      </c>
      <c r="D83" s="260" t="s">
        <v>126</v>
      </c>
      <c r="E83" s="250" t="s">
        <v>127</v>
      </c>
      <c r="F83" s="328">
        <v>775</v>
      </c>
      <c r="G83" s="268">
        <v>450</v>
      </c>
      <c r="H83" s="289">
        <f t="shared" si="4"/>
        <v>0.580645161290323</v>
      </c>
    </row>
    <row r="84" spans="1:8">
      <c r="A84" s="377"/>
      <c r="B84" s="243"/>
      <c r="C84" s="240">
        <v>62</v>
      </c>
      <c r="D84" s="260" t="s">
        <v>149</v>
      </c>
      <c r="E84" s="264" t="s">
        <v>150</v>
      </c>
      <c r="F84" s="268">
        <v>1741</v>
      </c>
      <c r="G84" s="268">
        <v>485</v>
      </c>
      <c r="H84" s="289">
        <f t="shared" si="4"/>
        <v>0.278575531303848</v>
      </c>
    </row>
    <row r="85" spans="1:8">
      <c r="A85" s="377"/>
      <c r="B85" s="246"/>
      <c r="C85" s="252" t="s">
        <v>19</v>
      </c>
      <c r="D85" s="253"/>
      <c r="E85" s="273"/>
      <c r="F85" s="270">
        <f>SUM(F80:F84)</f>
        <v>6640</v>
      </c>
      <c r="G85" s="270">
        <f>SUM(G80:G84)</f>
        <v>3389</v>
      </c>
      <c r="H85" s="290">
        <f t="shared" si="4"/>
        <v>0.51039156626506</v>
      </c>
    </row>
    <row r="86" spans="1:8">
      <c r="A86" s="377"/>
      <c r="B86" s="239" t="s">
        <v>129</v>
      </c>
      <c r="C86" s="240">
        <v>63</v>
      </c>
      <c r="D86" s="260" t="s">
        <v>130</v>
      </c>
      <c r="E86" s="250" t="s">
        <v>131</v>
      </c>
      <c r="F86" s="328">
        <v>1168</v>
      </c>
      <c r="G86" s="268">
        <v>1111</v>
      </c>
      <c r="H86" s="289">
        <f t="shared" si="4"/>
        <v>0.951198630136986</v>
      </c>
    </row>
    <row r="87" spans="1:8">
      <c r="A87" s="377"/>
      <c r="B87" s="243"/>
      <c r="C87" s="240">
        <v>64</v>
      </c>
      <c r="D87" s="260" t="s">
        <v>132</v>
      </c>
      <c r="E87" s="250" t="s">
        <v>133</v>
      </c>
      <c r="F87" s="328">
        <v>1483</v>
      </c>
      <c r="G87" s="268">
        <v>1013</v>
      </c>
      <c r="H87" s="289">
        <f t="shared" si="4"/>
        <v>0.683074848280512</v>
      </c>
    </row>
    <row r="88" spans="1:8">
      <c r="A88" s="377"/>
      <c r="B88" s="246"/>
      <c r="C88" s="252" t="s">
        <v>19</v>
      </c>
      <c r="D88" s="253"/>
      <c r="E88" s="273"/>
      <c r="F88" s="270">
        <f>SUM(F86:F87)</f>
        <v>2651</v>
      </c>
      <c r="G88" s="270">
        <f>SUM(G86:G87)</f>
        <v>2124</v>
      </c>
      <c r="H88" s="290">
        <f t="shared" si="4"/>
        <v>0.801207091663523</v>
      </c>
    </row>
    <row r="89" spans="1:8">
      <c r="A89" s="378"/>
      <c r="B89" s="258" t="s">
        <v>51</v>
      </c>
      <c r="C89" s="259"/>
      <c r="D89" s="259"/>
      <c r="E89" s="277"/>
      <c r="F89" s="329">
        <f>SUM(F74:F76,F78:F78,F80:F84,F86:F87)</f>
        <v>21802</v>
      </c>
      <c r="G89" s="329">
        <f>SUM(G74:G76,G78:G78,G80:G84,G86:G87)</f>
        <v>17186</v>
      </c>
      <c r="H89" s="292">
        <f t="shared" si="4"/>
        <v>0.788276304926154</v>
      </c>
    </row>
    <row r="90" spans="1:8">
      <c r="A90" s="375" t="s">
        <v>134</v>
      </c>
      <c r="B90" s="307">
        <v>20</v>
      </c>
      <c r="C90" s="308">
        <v>64</v>
      </c>
      <c r="D90" s="309"/>
      <c r="E90" s="330"/>
      <c r="F90" s="331">
        <f>SUM(F32,F45,F55,F66,F73,F89)</f>
        <v>86860</v>
      </c>
      <c r="G90" s="332">
        <f>SUM(G32,G45,G55,G66,G73,G89)</f>
        <v>67538</v>
      </c>
      <c r="H90" s="343">
        <f t="shared" si="4"/>
        <v>0.777550080589454</v>
      </c>
    </row>
  </sheetData>
  <mergeCells count="50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B55:E55"/>
    <mergeCell ref="C58:E58"/>
    <mergeCell ref="C63:E63"/>
    <mergeCell ref="C65:E65"/>
    <mergeCell ref="B66:E66"/>
    <mergeCell ref="C68:E68"/>
    <mergeCell ref="C72:E72"/>
    <mergeCell ref="B73:E73"/>
    <mergeCell ref="C77:E77"/>
    <mergeCell ref="C79:E79"/>
    <mergeCell ref="C85:E85"/>
    <mergeCell ref="C88:E88"/>
    <mergeCell ref="B89:E89"/>
    <mergeCell ref="C90:E90"/>
    <mergeCell ref="A3:A32"/>
    <mergeCell ref="A33:A45"/>
    <mergeCell ref="A46:A55"/>
    <mergeCell ref="A56:A66"/>
    <mergeCell ref="A67:A73"/>
    <mergeCell ref="A74:A89"/>
    <mergeCell ref="B3:B7"/>
    <mergeCell ref="B8:B13"/>
    <mergeCell ref="B14:B22"/>
    <mergeCell ref="B23:B31"/>
    <mergeCell ref="B33:B35"/>
    <mergeCell ref="B36:B38"/>
    <mergeCell ref="B39:B40"/>
    <mergeCell ref="B41:B44"/>
    <mergeCell ref="B46:B50"/>
    <mergeCell ref="B51:B54"/>
    <mergeCell ref="B56:B58"/>
    <mergeCell ref="B59:B63"/>
    <mergeCell ref="B64:B65"/>
    <mergeCell ref="B67:B68"/>
    <mergeCell ref="B69:B72"/>
    <mergeCell ref="B75:B77"/>
    <mergeCell ref="B78:B79"/>
    <mergeCell ref="B80:B85"/>
    <mergeCell ref="B86:B88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4" workbookViewId="0">
      <selection activeCell="F25" sqref="F25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2.75" customWidth="true"/>
    <col min="6" max="6" width="7.125" customWidth="true"/>
    <col min="7" max="8" width="7.75" customWidth="true"/>
  </cols>
  <sheetData>
    <row r="1" ht="18.75" spans="1:8">
      <c r="A1" s="370" t="s">
        <v>184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1033</v>
      </c>
      <c r="H5" s="289">
        <f t="shared" si="0"/>
        <v>0.829718875502008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851</v>
      </c>
      <c r="H6" s="289">
        <f t="shared" si="0"/>
        <v>0.638888888888889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4500</v>
      </c>
      <c r="H7" s="290">
        <f t="shared" si="0"/>
        <v>0.815660685154976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1603</v>
      </c>
      <c r="H12" s="289">
        <f t="shared" si="0"/>
        <v>0.774396135265701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3771</v>
      </c>
      <c r="H13" s="290">
        <f t="shared" si="0"/>
        <v>0.75374775134919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0"/>
        <v>0.406880189798339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327</v>
      </c>
      <c r="G24" s="268">
        <v>122</v>
      </c>
      <c r="H24" s="289">
        <f t="shared" ref="H24:H31" si="1">G24/F24</f>
        <v>0.373088685015291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701</v>
      </c>
      <c r="G25" s="268">
        <v>206</v>
      </c>
      <c r="H25" s="289">
        <f t="shared" si="1"/>
        <v>0.293865905848787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119</v>
      </c>
      <c r="H26" s="289">
        <f t="shared" si="1"/>
        <v>0.305128205128205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1073</v>
      </c>
      <c r="G27" s="268">
        <v>300</v>
      </c>
      <c r="H27" s="289">
        <f t="shared" si="1"/>
        <v>0.279589934762349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110</v>
      </c>
      <c r="H28" s="289">
        <f t="shared" si="1"/>
        <v>0.15625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274</v>
      </c>
      <c r="H29" s="289">
        <f t="shared" si="1"/>
        <v>0.262452107279693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38</v>
      </c>
      <c r="H30" s="289">
        <f t="shared" si="1"/>
        <v>0.234567901234568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5244</v>
      </c>
      <c r="G31" s="270">
        <f>SUM(G23:G30)</f>
        <v>1512</v>
      </c>
      <c r="H31" s="290">
        <f t="shared" si="1"/>
        <v>0.288329519450801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30387</v>
      </c>
      <c r="G32" s="278">
        <f>SUM(G24:G30,G3:G6,G8:G12,G14:G21,G23)</f>
        <v>23356</v>
      </c>
      <c r="H32" s="292">
        <f t="shared" si="0"/>
        <v>0.768618159081186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2302</v>
      </c>
      <c r="H42" s="289">
        <f t="shared" si="4"/>
        <v>0.659409911200229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1258</v>
      </c>
      <c r="G43" s="268">
        <v>913</v>
      </c>
      <c r="H43" s="289">
        <f t="shared" si="4"/>
        <v>0.725755166931638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5329</v>
      </c>
      <c r="G44" s="283">
        <f>SUM(G41:G43)</f>
        <v>3625</v>
      </c>
      <c r="H44" s="368">
        <f t="shared" si="4"/>
        <v>0.680240195158566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14504</v>
      </c>
      <c r="G45" s="278">
        <f>SUM(G33:G34,G36:G37,G39,G41:G43)</f>
        <v>12129</v>
      </c>
      <c r="H45" s="292">
        <f t="shared" si="4"/>
        <v>0.836252068394925</v>
      </c>
    </row>
    <row r="46" spans="1:8">
      <c r="A46" s="376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377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966</v>
      </c>
      <c r="H47" s="289">
        <f t="shared" si="4"/>
        <v>0.882998171846435</v>
      </c>
    </row>
    <row r="48" spans="1:8">
      <c r="A48" s="377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1011</v>
      </c>
      <c r="H48" s="289">
        <f t="shared" si="4"/>
        <v>0.764750378214826</v>
      </c>
    </row>
    <row r="49" spans="1:8">
      <c r="A49" s="377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377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907</v>
      </c>
      <c r="H50" s="294">
        <f t="shared" si="4"/>
        <v>0.682468021068472</v>
      </c>
    </row>
    <row r="51" spans="1:8">
      <c r="A51" s="377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4913</v>
      </c>
      <c r="H51" s="295">
        <f t="shared" si="4"/>
        <v>0.782075772047119</v>
      </c>
    </row>
    <row r="52" spans="1:8">
      <c r="A52" s="377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152</v>
      </c>
      <c r="H52" s="294">
        <f t="shared" si="4"/>
        <v>0.444444444444444</v>
      </c>
    </row>
    <row r="53" spans="1:8">
      <c r="A53" s="377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54</v>
      </c>
      <c r="H53" s="294">
        <f t="shared" si="4"/>
        <v>0.18</v>
      </c>
    </row>
    <row r="54" spans="1:8">
      <c r="A54" s="377"/>
      <c r="B54" s="243"/>
      <c r="C54" s="240">
        <v>41</v>
      </c>
      <c r="D54" s="371" t="s">
        <v>160</v>
      </c>
      <c r="E54" s="281" t="s">
        <v>161</v>
      </c>
      <c r="F54" s="282">
        <v>855</v>
      </c>
      <c r="G54" s="282">
        <v>158</v>
      </c>
      <c r="H54" s="294">
        <f t="shared" si="4"/>
        <v>0.184795321637427</v>
      </c>
    </row>
    <row r="55" spans="1:8">
      <c r="A55" s="377"/>
      <c r="B55" s="243"/>
      <c r="C55" s="240">
        <v>42</v>
      </c>
      <c r="D55" s="371" t="s">
        <v>162</v>
      </c>
      <c r="E55" s="281" t="s">
        <v>163</v>
      </c>
      <c r="F55" s="282">
        <v>814</v>
      </c>
      <c r="G55" s="282">
        <v>176</v>
      </c>
      <c r="H55" s="294">
        <f t="shared" si="4"/>
        <v>0.216216216216216</v>
      </c>
    </row>
    <row r="56" spans="1:8">
      <c r="A56" s="377"/>
      <c r="B56" s="60"/>
      <c r="C56" s="252" t="s">
        <v>19</v>
      </c>
      <c r="D56" s="253"/>
      <c r="E56" s="273"/>
      <c r="F56" s="283">
        <f>SUM(F52:F55)</f>
        <v>2311</v>
      </c>
      <c r="G56" s="283">
        <f>SUM(G52:G55)</f>
        <v>540</v>
      </c>
      <c r="H56" s="295">
        <f t="shared" si="4"/>
        <v>0.233665080051926</v>
      </c>
    </row>
    <row r="57" customHeight="true" spans="1:8">
      <c r="A57" s="378"/>
      <c r="B57" s="297" t="s">
        <v>51</v>
      </c>
      <c r="C57" s="297"/>
      <c r="D57" s="297"/>
      <c r="E57" s="297"/>
      <c r="F57" s="321">
        <f>SUM(F56,F51)</f>
        <v>8593</v>
      </c>
      <c r="G57" s="321">
        <f>SUM(G56,G51)</f>
        <v>5453</v>
      </c>
      <c r="H57" s="292">
        <f t="shared" si="4"/>
        <v>0.634586291167229</v>
      </c>
    </row>
    <row r="58" spans="1:8">
      <c r="A58" s="376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278</v>
      </c>
      <c r="H58" s="289">
        <f t="shared" si="4"/>
        <v>0.772222222222222</v>
      </c>
    </row>
    <row r="59" spans="1:8">
      <c r="A59" s="377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377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459</v>
      </c>
      <c r="H60" s="290">
        <f t="shared" si="4"/>
        <v>0.756177924217463</v>
      </c>
    </row>
    <row r="61" spans="1:8">
      <c r="A61" s="377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377"/>
      <c r="B62" s="89"/>
      <c r="C62" s="240">
        <v>46</v>
      </c>
      <c r="D62" s="260" t="s">
        <v>91</v>
      </c>
      <c r="E62" s="250" t="s">
        <v>92</v>
      </c>
      <c r="F62" s="268">
        <v>559</v>
      </c>
      <c r="G62" s="268">
        <v>351</v>
      </c>
      <c r="H62" s="289">
        <f t="shared" si="4"/>
        <v>0.627906976744186</v>
      </c>
    </row>
    <row r="63" spans="1:8">
      <c r="A63" s="377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377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377"/>
      <c r="B65" s="60"/>
      <c r="C65" s="298" t="s">
        <v>19</v>
      </c>
      <c r="D65" s="299"/>
      <c r="E65" s="323"/>
      <c r="F65" s="324">
        <f>SUM(F61:F64)</f>
        <v>4182</v>
      </c>
      <c r="G65" s="324">
        <f>SUM(G61:G64)</f>
        <v>3278</v>
      </c>
      <c r="H65" s="340">
        <f t="shared" si="4"/>
        <v>0.783835485413678</v>
      </c>
    </row>
    <row r="66" spans="1:8">
      <c r="A66" s="377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377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378"/>
      <c r="B68" s="258" t="s">
        <v>51</v>
      </c>
      <c r="C68" s="259"/>
      <c r="D68" s="259"/>
      <c r="E68" s="277"/>
      <c r="F68" s="278">
        <f>SUM(F58:F59,F61:F64,F66)</f>
        <v>6038</v>
      </c>
      <c r="G68" s="278">
        <f>SUM(G58:G59,G61:G64,G66)</f>
        <v>4986</v>
      </c>
      <c r="H68" s="292">
        <f t="shared" si="4"/>
        <v>0.825770122557138</v>
      </c>
    </row>
    <row r="69" spans="1:8">
      <c r="A69" s="376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377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377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1391</v>
      </c>
      <c r="H71" s="289">
        <f t="shared" si="4"/>
        <v>0.906779661016949</v>
      </c>
    </row>
    <row r="72" spans="1:8">
      <c r="A72" s="377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377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508</v>
      </c>
      <c r="H73" s="294">
        <f t="shared" si="4"/>
        <v>0.740524781341108</v>
      </c>
    </row>
    <row r="74" spans="1:8">
      <c r="A74" s="377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3584</v>
      </c>
      <c r="H74" s="290">
        <f t="shared" si="4"/>
        <v>0.862782859894078</v>
      </c>
    </row>
    <row r="75" spans="1:8">
      <c r="A75" s="378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4783</v>
      </c>
      <c r="H75" s="292">
        <f t="shared" si="4"/>
        <v>0.862578899909829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5217</v>
      </c>
      <c r="H76" s="289">
        <f t="shared" si="4"/>
        <v>0.903533079321095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747</v>
      </c>
      <c r="H83" s="289">
        <f t="shared" si="4"/>
        <v>0.618889809444905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644</v>
      </c>
      <c r="H84" s="289">
        <f t="shared" si="4"/>
        <v>0.398268398268398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510</v>
      </c>
      <c r="H86" s="289">
        <f t="shared" si="4"/>
        <v>0.292935094773119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3434</v>
      </c>
      <c r="H87" s="290">
        <f t="shared" si="4"/>
        <v>0.517168674698795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17233</v>
      </c>
      <c r="H91" s="292">
        <f t="shared" si="4"/>
        <v>0.790432070452252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86869</v>
      </c>
      <c r="G92" s="332">
        <f>SUM(G32,G45,G57,G68,G75,G91)</f>
        <v>67940</v>
      </c>
      <c r="H92" s="343">
        <f t="shared" si="4"/>
        <v>0.782097180812488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7" workbookViewId="0">
      <selection activeCell="J28" sqref="J28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2.75" customWidth="true"/>
    <col min="6" max="6" width="7.125" customWidth="true"/>
    <col min="7" max="8" width="7.75" customWidth="true"/>
  </cols>
  <sheetData>
    <row r="1" ht="18.75" spans="1:8">
      <c r="A1" s="370" t="s">
        <v>185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1037</v>
      </c>
      <c r="H5" s="289">
        <f t="shared" si="0"/>
        <v>0.832931726907631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851</v>
      </c>
      <c r="H6" s="289">
        <f t="shared" si="0"/>
        <v>0.638888888888889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4504</v>
      </c>
      <c r="H7" s="290">
        <f t="shared" si="0"/>
        <v>0.816385716875113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1603</v>
      </c>
      <c r="H12" s="289">
        <f t="shared" si="0"/>
        <v>0.774396135265701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3771</v>
      </c>
      <c r="H13" s="290">
        <f t="shared" si="0"/>
        <v>0.75374775134919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0"/>
        <v>0.406880189798339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122</v>
      </c>
      <c r="H24" s="289">
        <f t="shared" ref="H24:H31" si="1">G24/F24</f>
        <v>0.371951219512195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617</v>
      </c>
      <c r="G25" s="268">
        <v>217</v>
      </c>
      <c r="H25" s="289">
        <f t="shared" si="1"/>
        <v>0.351701782820097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131</v>
      </c>
      <c r="H26" s="289">
        <f t="shared" si="1"/>
        <v>0.335897435897436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320</v>
      </c>
      <c r="H27" s="289">
        <f t="shared" si="1"/>
        <v>0.297121634168988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121</v>
      </c>
      <c r="H28" s="289">
        <f t="shared" si="1"/>
        <v>0.171875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274</v>
      </c>
      <c r="H29" s="289">
        <f t="shared" si="1"/>
        <v>0.262452107279693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38</v>
      </c>
      <c r="H30" s="289">
        <f t="shared" si="1"/>
        <v>0.234567901234568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5165</v>
      </c>
      <c r="G31" s="270">
        <f>SUM(G23:G30)</f>
        <v>1566</v>
      </c>
      <c r="H31" s="290">
        <f t="shared" si="1"/>
        <v>0.303194578896418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30308</v>
      </c>
      <c r="G32" s="278">
        <f>SUM(G24:G30,G3:G6,G8:G12,G14:G21,G23)</f>
        <v>23414</v>
      </c>
      <c r="H32" s="292">
        <f t="shared" si="0"/>
        <v>0.77253530421011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2302</v>
      </c>
      <c r="H42" s="289">
        <f t="shared" si="4"/>
        <v>0.659409911200229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1258</v>
      </c>
      <c r="G43" s="268">
        <v>913</v>
      </c>
      <c r="H43" s="289">
        <f t="shared" si="4"/>
        <v>0.725755166931638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5329</v>
      </c>
      <c r="G44" s="283">
        <f>SUM(G41:G43)</f>
        <v>3625</v>
      </c>
      <c r="H44" s="368">
        <f t="shared" si="4"/>
        <v>0.680240195158566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14504</v>
      </c>
      <c r="G45" s="278">
        <f>SUM(G33:G34,G36:G37,G39,G41:G43)</f>
        <v>12129</v>
      </c>
      <c r="H45" s="292">
        <f t="shared" si="4"/>
        <v>0.836252068394925</v>
      </c>
    </row>
    <row r="46" spans="1:8">
      <c r="A46" s="376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377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966</v>
      </c>
      <c r="H47" s="289">
        <f t="shared" si="4"/>
        <v>0.882998171846435</v>
      </c>
    </row>
    <row r="48" spans="1:8">
      <c r="A48" s="377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1021</v>
      </c>
      <c r="H48" s="289">
        <f t="shared" si="4"/>
        <v>0.77231467473525</v>
      </c>
    </row>
    <row r="49" spans="1:8">
      <c r="A49" s="377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377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915</v>
      </c>
      <c r="H50" s="294">
        <f t="shared" si="4"/>
        <v>0.688487584650113</v>
      </c>
    </row>
    <row r="51" spans="1:8">
      <c r="A51" s="377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4931</v>
      </c>
      <c r="H51" s="295">
        <f t="shared" si="4"/>
        <v>0.784941101560013</v>
      </c>
    </row>
    <row r="52" spans="1:8">
      <c r="A52" s="377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152</v>
      </c>
      <c r="H52" s="294">
        <f t="shared" si="4"/>
        <v>0.444444444444444</v>
      </c>
    </row>
    <row r="53" spans="1:8">
      <c r="A53" s="377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58</v>
      </c>
      <c r="H53" s="294">
        <f t="shared" si="4"/>
        <v>0.193333333333333</v>
      </c>
    </row>
    <row r="54" spans="1:8">
      <c r="A54" s="377"/>
      <c r="B54" s="243"/>
      <c r="C54" s="240">
        <v>41</v>
      </c>
      <c r="D54" s="371" t="s">
        <v>160</v>
      </c>
      <c r="E54" s="281" t="s">
        <v>161</v>
      </c>
      <c r="F54" s="282">
        <v>943</v>
      </c>
      <c r="G54" s="282">
        <v>180</v>
      </c>
      <c r="H54" s="294">
        <f t="shared" si="4"/>
        <v>0.190880169671262</v>
      </c>
    </row>
    <row r="55" spans="1:8">
      <c r="A55" s="377"/>
      <c r="B55" s="243"/>
      <c r="C55" s="240">
        <v>42</v>
      </c>
      <c r="D55" s="371" t="s">
        <v>162</v>
      </c>
      <c r="E55" s="281" t="s">
        <v>163</v>
      </c>
      <c r="F55" s="282">
        <v>814</v>
      </c>
      <c r="G55" s="282">
        <v>176</v>
      </c>
      <c r="H55" s="294">
        <f t="shared" si="4"/>
        <v>0.216216216216216</v>
      </c>
    </row>
    <row r="56" spans="1:8">
      <c r="A56" s="377"/>
      <c r="B56" s="60"/>
      <c r="C56" s="252" t="s">
        <v>19</v>
      </c>
      <c r="D56" s="253"/>
      <c r="E56" s="273"/>
      <c r="F56" s="283">
        <f>SUM(F52:F55)</f>
        <v>2399</v>
      </c>
      <c r="G56" s="283">
        <f>SUM(G52:G55)</f>
        <v>566</v>
      </c>
      <c r="H56" s="295">
        <f t="shared" si="4"/>
        <v>0.235931638182576</v>
      </c>
    </row>
    <row r="57" customHeight="true" spans="1:8">
      <c r="A57" s="378"/>
      <c r="B57" s="297" t="s">
        <v>51</v>
      </c>
      <c r="C57" s="297"/>
      <c r="D57" s="297"/>
      <c r="E57" s="297"/>
      <c r="F57" s="321">
        <f>SUM(F56,F51)</f>
        <v>8681</v>
      </c>
      <c r="G57" s="321">
        <f>SUM(G56,G51)</f>
        <v>5497</v>
      </c>
      <c r="H57" s="292">
        <f t="shared" si="4"/>
        <v>0.633221979034673</v>
      </c>
    </row>
    <row r="58" spans="1:8">
      <c r="A58" s="376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281</v>
      </c>
      <c r="H58" s="289">
        <f t="shared" si="4"/>
        <v>0.780555555555556</v>
      </c>
    </row>
    <row r="59" spans="1:8">
      <c r="A59" s="377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377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462</v>
      </c>
      <c r="H60" s="290">
        <f t="shared" si="4"/>
        <v>0.761120263591433</v>
      </c>
    </row>
    <row r="61" spans="1:8">
      <c r="A61" s="377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377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377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377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377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377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377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378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4989</v>
      </c>
      <c r="H68" s="292">
        <f t="shared" si="4"/>
        <v>0.826130153999006</v>
      </c>
    </row>
    <row r="69" spans="1:8">
      <c r="A69" s="376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377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377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1392</v>
      </c>
      <c r="H71" s="289">
        <f t="shared" si="4"/>
        <v>0.907431551499348</v>
      </c>
    </row>
    <row r="72" spans="1:8">
      <c r="A72" s="377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377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508</v>
      </c>
      <c r="H73" s="294">
        <f t="shared" si="4"/>
        <v>0.740524781341108</v>
      </c>
    </row>
    <row r="74" spans="1:8">
      <c r="A74" s="377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3585</v>
      </c>
      <c r="H74" s="290">
        <f t="shared" si="4"/>
        <v>0.863023591718825</v>
      </c>
    </row>
    <row r="75" spans="1:8">
      <c r="A75" s="378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4784</v>
      </c>
      <c r="H75" s="292">
        <f t="shared" si="4"/>
        <v>0.862759242560866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5217</v>
      </c>
      <c r="H76" s="289">
        <f t="shared" si="4"/>
        <v>0.903533079321095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754</v>
      </c>
      <c r="H83" s="289">
        <f t="shared" si="4"/>
        <v>0.624689312344656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644</v>
      </c>
      <c r="H84" s="289">
        <f t="shared" si="4"/>
        <v>0.398268398268398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547</v>
      </c>
      <c r="H86" s="289">
        <f t="shared" si="4"/>
        <v>0.314187248707639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3478</v>
      </c>
      <c r="H87" s="290">
        <f t="shared" si="4"/>
        <v>0.523795180722892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17277</v>
      </c>
      <c r="H91" s="292">
        <f t="shared" si="4"/>
        <v>0.792450233923493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86879</v>
      </c>
      <c r="G92" s="332">
        <f>SUM(G32,G45,G57,G68,G75,G91)</f>
        <v>68090</v>
      </c>
      <c r="H92" s="343">
        <f t="shared" si="4"/>
        <v>0.783733698592295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C28" workbookViewId="0">
      <selection activeCell="I22" sqref="I22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186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1037</v>
      </c>
      <c r="H5" s="289">
        <f t="shared" si="0"/>
        <v>0.832931726907631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851</v>
      </c>
      <c r="H6" s="289">
        <f t="shared" si="0"/>
        <v>0.638888888888889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4504</v>
      </c>
      <c r="H7" s="290">
        <f t="shared" si="0"/>
        <v>0.816385716875113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1603</v>
      </c>
      <c r="H12" s="289">
        <f t="shared" si="0"/>
        <v>0.774396135265701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3771</v>
      </c>
      <c r="H13" s="290">
        <f t="shared" si="0"/>
        <v>0.75374775134919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0"/>
        <v>0.406880189798339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127</v>
      </c>
      <c r="H24" s="289">
        <f t="shared" ref="H24:H31" si="1">G24/F24</f>
        <v>0.38719512195122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617</v>
      </c>
      <c r="G25" s="268">
        <v>226</v>
      </c>
      <c r="H25" s="289">
        <f t="shared" si="1"/>
        <v>0.366288492706645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141</v>
      </c>
      <c r="H26" s="289">
        <f t="shared" si="1"/>
        <v>0.361538461538462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325</v>
      </c>
      <c r="H27" s="289">
        <f t="shared" si="1"/>
        <v>0.301764159702878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121</v>
      </c>
      <c r="H28" s="289">
        <f t="shared" si="1"/>
        <v>0.171875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274</v>
      </c>
      <c r="H29" s="289">
        <f t="shared" si="1"/>
        <v>0.262452107279693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5165</v>
      </c>
      <c r="G31" s="270">
        <f>SUM(G23:G30)</f>
        <v>1605</v>
      </c>
      <c r="H31" s="290">
        <f t="shared" si="1"/>
        <v>0.310745401742498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30308</v>
      </c>
      <c r="G32" s="278">
        <f>SUM(G24:G30,G3:G6,G8:G12,G14:G21,G23)</f>
        <v>23453</v>
      </c>
      <c r="H32" s="292">
        <f t="shared" si="0"/>
        <v>0.773822093176719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2302</v>
      </c>
      <c r="H42" s="289">
        <f t="shared" si="4"/>
        <v>0.659409911200229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1258</v>
      </c>
      <c r="G43" s="268">
        <v>913</v>
      </c>
      <c r="H43" s="289">
        <f t="shared" si="4"/>
        <v>0.725755166931638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5329</v>
      </c>
      <c r="G44" s="283">
        <f>SUM(G41:G43)</f>
        <v>3625</v>
      </c>
      <c r="H44" s="368">
        <f t="shared" si="4"/>
        <v>0.680240195158566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14504</v>
      </c>
      <c r="G45" s="278">
        <f>SUM(G33:G34,G36:G37,G39,G41:G43)</f>
        <v>12129</v>
      </c>
      <c r="H45" s="292">
        <f t="shared" si="4"/>
        <v>0.836252068394925</v>
      </c>
    </row>
    <row r="46" spans="1:8">
      <c r="A46" s="376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377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966</v>
      </c>
      <c r="H47" s="289">
        <f t="shared" si="4"/>
        <v>0.882998171846435</v>
      </c>
    </row>
    <row r="48" spans="1:8">
      <c r="A48" s="377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1021</v>
      </c>
      <c r="H48" s="289">
        <f t="shared" si="4"/>
        <v>0.77231467473525</v>
      </c>
    </row>
    <row r="49" spans="1:8">
      <c r="A49" s="377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377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915</v>
      </c>
      <c r="H50" s="294">
        <f t="shared" si="4"/>
        <v>0.688487584650113</v>
      </c>
    </row>
    <row r="51" spans="1:8">
      <c r="A51" s="377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4931</v>
      </c>
      <c r="H51" s="295">
        <f t="shared" si="4"/>
        <v>0.784941101560013</v>
      </c>
    </row>
    <row r="52" spans="1:8">
      <c r="A52" s="377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152</v>
      </c>
      <c r="H52" s="294">
        <f t="shared" si="4"/>
        <v>0.444444444444444</v>
      </c>
    </row>
    <row r="53" spans="1:8">
      <c r="A53" s="377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60</v>
      </c>
      <c r="H53" s="294">
        <f t="shared" si="4"/>
        <v>0.2</v>
      </c>
    </row>
    <row r="54" spans="1:8">
      <c r="A54" s="377"/>
      <c r="B54" s="243"/>
      <c r="C54" s="240">
        <v>41</v>
      </c>
      <c r="D54" s="371" t="s">
        <v>160</v>
      </c>
      <c r="E54" s="281" t="s">
        <v>161</v>
      </c>
      <c r="F54" s="282">
        <v>948</v>
      </c>
      <c r="G54" s="282">
        <v>215</v>
      </c>
      <c r="H54" s="294">
        <f t="shared" si="4"/>
        <v>0.226793248945148</v>
      </c>
    </row>
    <row r="55" spans="1:8">
      <c r="A55" s="377"/>
      <c r="B55" s="243"/>
      <c r="C55" s="240">
        <v>42</v>
      </c>
      <c r="D55" s="371" t="s">
        <v>162</v>
      </c>
      <c r="E55" s="281" t="s">
        <v>163</v>
      </c>
      <c r="F55" s="282">
        <v>814</v>
      </c>
      <c r="G55" s="282">
        <v>176</v>
      </c>
      <c r="H55" s="294">
        <f t="shared" si="4"/>
        <v>0.216216216216216</v>
      </c>
    </row>
    <row r="56" spans="1:8">
      <c r="A56" s="377"/>
      <c r="B56" s="60"/>
      <c r="C56" s="252" t="s">
        <v>19</v>
      </c>
      <c r="D56" s="253"/>
      <c r="E56" s="273"/>
      <c r="F56" s="283">
        <f>SUM(F52:F55)</f>
        <v>2404</v>
      </c>
      <c r="G56" s="283">
        <f>SUM(G52:G55)</f>
        <v>603</v>
      </c>
      <c r="H56" s="295">
        <f t="shared" si="4"/>
        <v>0.250831946755408</v>
      </c>
    </row>
    <row r="57" customHeight="true" spans="1:8">
      <c r="A57" s="378"/>
      <c r="B57" s="297" t="s">
        <v>51</v>
      </c>
      <c r="C57" s="297"/>
      <c r="D57" s="297"/>
      <c r="E57" s="297"/>
      <c r="F57" s="321">
        <f>SUM(F56,F51)</f>
        <v>8686</v>
      </c>
      <c r="G57" s="321">
        <f>SUM(G56,G51)</f>
        <v>5534</v>
      </c>
      <c r="H57" s="292">
        <f t="shared" si="4"/>
        <v>0.637117200092102</v>
      </c>
    </row>
    <row r="58" spans="1:8">
      <c r="A58" s="376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281</v>
      </c>
      <c r="H58" s="289">
        <f t="shared" si="4"/>
        <v>0.780555555555556</v>
      </c>
    </row>
    <row r="59" spans="1:8">
      <c r="A59" s="377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377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462</v>
      </c>
      <c r="H60" s="290">
        <f t="shared" si="4"/>
        <v>0.761120263591433</v>
      </c>
    </row>
    <row r="61" spans="1:8">
      <c r="A61" s="377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377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377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377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377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377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377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378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4989</v>
      </c>
      <c r="H68" s="292">
        <f t="shared" si="4"/>
        <v>0.826130153999006</v>
      </c>
    </row>
    <row r="69" spans="1:8">
      <c r="A69" s="376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377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377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377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377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508</v>
      </c>
      <c r="H73" s="294">
        <f t="shared" si="4"/>
        <v>0.740524781341108</v>
      </c>
    </row>
    <row r="74" spans="1:8">
      <c r="A74" s="377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3586</v>
      </c>
      <c r="H74" s="290">
        <f t="shared" si="4"/>
        <v>0.863264323543572</v>
      </c>
    </row>
    <row r="75" spans="1:8">
      <c r="A75" s="378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4785</v>
      </c>
      <c r="H75" s="292">
        <f t="shared" si="4"/>
        <v>0.862939585211903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754</v>
      </c>
      <c r="H83" s="289">
        <f t="shared" si="4"/>
        <v>0.624689312344656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644</v>
      </c>
      <c r="H84" s="289">
        <f t="shared" si="4"/>
        <v>0.398268398268398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566</v>
      </c>
      <c r="H86" s="289">
        <f t="shared" si="4"/>
        <v>0.325100516944285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3497</v>
      </c>
      <c r="H87" s="290">
        <f t="shared" si="4"/>
        <v>0.526656626506024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17297</v>
      </c>
      <c r="H91" s="292">
        <f t="shared" si="4"/>
        <v>0.793367580955876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86884</v>
      </c>
      <c r="G92" s="332">
        <f>SUM(G32,G45,G57,G68,G75,G91)</f>
        <v>68187</v>
      </c>
      <c r="H92" s="343">
        <f t="shared" si="4"/>
        <v>0.784805027392846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49" workbookViewId="0">
      <selection activeCell="I68" sqref="I68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187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1037</v>
      </c>
      <c r="H5" s="289">
        <f t="shared" si="0"/>
        <v>0.832931726907631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851</v>
      </c>
      <c r="H6" s="289">
        <f t="shared" si="0"/>
        <v>0.638888888888889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4504</v>
      </c>
      <c r="H7" s="290">
        <f t="shared" si="0"/>
        <v>0.816385716875113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1684</v>
      </c>
      <c r="H12" s="289">
        <f t="shared" si="0"/>
        <v>0.813526570048309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3852</v>
      </c>
      <c r="H13" s="290">
        <f t="shared" si="0"/>
        <v>0.769938037177693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136</v>
      </c>
      <c r="H24" s="289">
        <f t="shared" ref="H24:H31" si="1">G24/F24</f>
        <v>0.414634146341463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617</v>
      </c>
      <c r="G25" s="268">
        <v>229</v>
      </c>
      <c r="H25" s="289">
        <f t="shared" si="1"/>
        <v>0.371150729335494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149</v>
      </c>
      <c r="H26" s="289">
        <f t="shared" si="1"/>
        <v>0.382051282051282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335</v>
      </c>
      <c r="H27" s="289">
        <f t="shared" si="1"/>
        <v>0.311049210770659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154</v>
      </c>
      <c r="H28" s="289">
        <f t="shared" si="1"/>
        <v>0.21875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285</v>
      </c>
      <c r="H29" s="289">
        <f t="shared" si="1"/>
        <v>0.272988505747126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5180</v>
      </c>
      <c r="G31" s="270">
        <f>SUM(G23:G30)</f>
        <v>1696</v>
      </c>
      <c r="H31" s="290">
        <f t="shared" si="1"/>
        <v>0.327413127413127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30323</v>
      </c>
      <c r="G32" s="278">
        <f>SUM(G24:G30,G3:G6,G8:G12,G14:G21,G23)</f>
        <v>23625</v>
      </c>
      <c r="H32" s="292">
        <f t="shared" si="0"/>
        <v>0.77911156547835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2302</v>
      </c>
      <c r="H42" s="289">
        <f t="shared" si="4"/>
        <v>0.659409911200229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1258</v>
      </c>
      <c r="G43" s="268">
        <v>913</v>
      </c>
      <c r="H43" s="289">
        <f t="shared" si="4"/>
        <v>0.725755166931638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5329</v>
      </c>
      <c r="G44" s="283">
        <f>SUM(G41:G43)</f>
        <v>3625</v>
      </c>
      <c r="H44" s="368">
        <f t="shared" si="4"/>
        <v>0.680240195158566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14504</v>
      </c>
      <c r="G45" s="278">
        <f>SUM(G33:G34,G36:G37,G39,G41:G43)</f>
        <v>12129</v>
      </c>
      <c r="H45" s="292">
        <f t="shared" si="4"/>
        <v>0.836252068394925</v>
      </c>
    </row>
    <row r="46" spans="1:8">
      <c r="A46" s="376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377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971</v>
      </c>
      <c r="H47" s="289">
        <f t="shared" si="4"/>
        <v>0.887568555758684</v>
      </c>
    </row>
    <row r="48" spans="1:8">
      <c r="A48" s="377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1041</v>
      </c>
      <c r="H48" s="289">
        <f t="shared" si="4"/>
        <v>0.787443267776097</v>
      </c>
    </row>
    <row r="49" spans="1:8">
      <c r="A49" s="377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377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932</v>
      </c>
      <c r="H50" s="294">
        <f t="shared" si="4"/>
        <v>0.701279157261099</v>
      </c>
    </row>
    <row r="51" spans="1:8">
      <c r="A51" s="377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4973</v>
      </c>
      <c r="H51" s="295">
        <f t="shared" si="4"/>
        <v>0.791626870423432</v>
      </c>
    </row>
    <row r="52" spans="1:8">
      <c r="A52" s="377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152</v>
      </c>
      <c r="H52" s="294">
        <f t="shared" si="4"/>
        <v>0.444444444444444</v>
      </c>
    </row>
    <row r="53" spans="1:8">
      <c r="A53" s="377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62</v>
      </c>
      <c r="H53" s="294">
        <f t="shared" si="4"/>
        <v>0.206666666666667</v>
      </c>
    </row>
    <row r="54" spans="1:8">
      <c r="A54" s="377"/>
      <c r="B54" s="243"/>
      <c r="C54" s="240">
        <v>41</v>
      </c>
      <c r="D54" s="371" t="s">
        <v>160</v>
      </c>
      <c r="E54" s="281" t="s">
        <v>161</v>
      </c>
      <c r="F54" s="282">
        <v>951</v>
      </c>
      <c r="G54" s="282">
        <v>231</v>
      </c>
      <c r="H54" s="294">
        <f t="shared" si="4"/>
        <v>0.242902208201893</v>
      </c>
    </row>
    <row r="55" spans="1:8">
      <c r="A55" s="377"/>
      <c r="B55" s="243"/>
      <c r="C55" s="240">
        <v>42</v>
      </c>
      <c r="D55" s="371" t="s">
        <v>162</v>
      </c>
      <c r="E55" s="281" t="s">
        <v>163</v>
      </c>
      <c r="F55" s="282">
        <v>814</v>
      </c>
      <c r="G55" s="282">
        <v>296</v>
      </c>
      <c r="H55" s="294">
        <f t="shared" si="4"/>
        <v>0.363636363636364</v>
      </c>
    </row>
    <row r="56" spans="1:8">
      <c r="A56" s="377"/>
      <c r="B56" s="60"/>
      <c r="C56" s="252" t="s">
        <v>19</v>
      </c>
      <c r="D56" s="253"/>
      <c r="E56" s="273"/>
      <c r="F56" s="283">
        <f>SUM(F52:F55)</f>
        <v>2407</v>
      </c>
      <c r="G56" s="283">
        <f>SUM(G52:G55)</f>
        <v>741</v>
      </c>
      <c r="H56" s="295">
        <f t="shared" si="4"/>
        <v>0.307852098047362</v>
      </c>
    </row>
    <row r="57" customHeight="true" spans="1:8">
      <c r="A57" s="378"/>
      <c r="B57" s="297" t="s">
        <v>51</v>
      </c>
      <c r="C57" s="297"/>
      <c r="D57" s="297"/>
      <c r="E57" s="297"/>
      <c r="F57" s="321">
        <f>SUM(F56,F51)</f>
        <v>8689</v>
      </c>
      <c r="G57" s="321">
        <f>SUM(G56,G51)</f>
        <v>5714</v>
      </c>
      <c r="H57" s="292">
        <f t="shared" si="4"/>
        <v>0.657613074001611</v>
      </c>
    </row>
    <row r="58" spans="1:8">
      <c r="A58" s="376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281</v>
      </c>
      <c r="H58" s="289">
        <f t="shared" si="4"/>
        <v>0.780555555555556</v>
      </c>
    </row>
    <row r="59" spans="1:8">
      <c r="A59" s="377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377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462</v>
      </c>
      <c r="H60" s="290">
        <f t="shared" si="4"/>
        <v>0.761120263591433</v>
      </c>
    </row>
    <row r="61" spans="1:8">
      <c r="A61" s="377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377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377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377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377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377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377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378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4989</v>
      </c>
      <c r="H68" s="292">
        <f t="shared" si="4"/>
        <v>0.826130153999006</v>
      </c>
    </row>
    <row r="69" spans="1:8">
      <c r="A69" s="376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377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377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377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377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508</v>
      </c>
      <c r="H73" s="294">
        <f t="shared" si="4"/>
        <v>0.740524781341108</v>
      </c>
    </row>
    <row r="74" spans="1:8">
      <c r="A74" s="377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3586</v>
      </c>
      <c r="H74" s="290">
        <f t="shared" si="4"/>
        <v>0.863264323543572</v>
      </c>
    </row>
    <row r="75" spans="1:8">
      <c r="A75" s="378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4785</v>
      </c>
      <c r="H75" s="292">
        <f t="shared" si="4"/>
        <v>0.862939585211903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759</v>
      </c>
      <c r="H83" s="289">
        <f t="shared" si="4"/>
        <v>0.628831814415907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648</v>
      </c>
      <c r="H84" s="289">
        <f t="shared" si="4"/>
        <v>0.400742115027829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586</v>
      </c>
      <c r="H86" s="289">
        <f t="shared" si="4"/>
        <v>0.336588167719701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3526</v>
      </c>
      <c r="H87" s="290">
        <f t="shared" si="4"/>
        <v>0.531024096385542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17326</v>
      </c>
      <c r="H91" s="292">
        <f t="shared" si="4"/>
        <v>0.79469773415283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86902</v>
      </c>
      <c r="G92" s="332">
        <f>SUM(G32,G45,G57,G68,G75,G91)</f>
        <v>68568</v>
      </c>
      <c r="H92" s="343">
        <f t="shared" si="4"/>
        <v>0.789026719753285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7" workbookViewId="0">
      <selection activeCell="J19" sqref="J19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188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1041</v>
      </c>
      <c r="H5" s="289">
        <f t="shared" si="0"/>
        <v>0.836144578313253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851</v>
      </c>
      <c r="H6" s="289">
        <f t="shared" si="0"/>
        <v>0.638888888888889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4508</v>
      </c>
      <c r="H7" s="290">
        <f t="shared" si="0"/>
        <v>0.817110748595251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1684</v>
      </c>
      <c r="H12" s="289">
        <f t="shared" si="0"/>
        <v>0.813526570048309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3852</v>
      </c>
      <c r="H13" s="290">
        <f t="shared" si="0"/>
        <v>0.769938037177693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136</v>
      </c>
      <c r="H24" s="289">
        <f t="shared" ref="H24:H31" si="1">G24/F24</f>
        <v>0.414634146341463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237</v>
      </c>
      <c r="H25" s="289">
        <f t="shared" si="1"/>
        <v>0.382875605815832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150</v>
      </c>
      <c r="H26" s="289">
        <f t="shared" si="1"/>
        <v>0.384615384615385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166</v>
      </c>
      <c r="H28" s="289">
        <f t="shared" si="1"/>
        <v>0.235795454545455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285</v>
      </c>
      <c r="H29" s="289">
        <f t="shared" si="1"/>
        <v>0.272988505747126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5182</v>
      </c>
      <c r="G31" s="270">
        <f>SUM(G23:G30)</f>
        <v>1792</v>
      </c>
      <c r="H31" s="290">
        <f t="shared" si="1"/>
        <v>0.345812427634118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30325</v>
      </c>
      <c r="G32" s="278">
        <f>SUM(G24:G30,G3:G6,G8:G12,G14:G21,G23)</f>
        <v>23725</v>
      </c>
      <c r="H32" s="292">
        <f t="shared" si="0"/>
        <v>0.782357790601814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2302</v>
      </c>
      <c r="H42" s="289">
        <f t="shared" si="4"/>
        <v>0.659409911200229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1258</v>
      </c>
      <c r="G43" s="268">
        <v>913</v>
      </c>
      <c r="H43" s="289">
        <f t="shared" si="4"/>
        <v>0.725755166931638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5329</v>
      </c>
      <c r="G44" s="283">
        <f>SUM(G41:G43)</f>
        <v>3625</v>
      </c>
      <c r="H44" s="368">
        <f t="shared" si="4"/>
        <v>0.680240195158566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14504</v>
      </c>
      <c r="G45" s="278">
        <f>SUM(G33:G34,G36:G37,G39,G41:G43)</f>
        <v>12129</v>
      </c>
      <c r="H45" s="292">
        <f t="shared" si="4"/>
        <v>0.836252068394925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971</v>
      </c>
      <c r="H47" s="289">
        <f t="shared" si="4"/>
        <v>0.887568555758684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1051</v>
      </c>
      <c r="H48" s="289">
        <f t="shared" si="4"/>
        <v>0.79500756429652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932</v>
      </c>
      <c r="H50" s="294">
        <f t="shared" si="4"/>
        <v>0.701279157261099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4983</v>
      </c>
      <c r="H51" s="295">
        <f t="shared" si="4"/>
        <v>0.793218720152818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168</v>
      </c>
      <c r="H52" s="294">
        <f t="shared" si="4"/>
        <v>0.491228070175439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63</v>
      </c>
      <c r="H53" s="294">
        <f t="shared" si="4"/>
        <v>0.21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965</v>
      </c>
      <c r="G54" s="282">
        <v>234</v>
      </c>
      <c r="H54" s="294">
        <f t="shared" si="4"/>
        <v>0.242487046632124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816</v>
      </c>
      <c r="G55" s="282">
        <v>296</v>
      </c>
      <c r="H55" s="294">
        <f t="shared" si="4"/>
        <v>0.362745098039216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2423</v>
      </c>
      <c r="G56" s="283">
        <f>SUM(G52:G55)</f>
        <v>761</v>
      </c>
      <c r="H56" s="295">
        <f t="shared" si="4"/>
        <v>0.314073462649608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8705</v>
      </c>
      <c r="G57" s="321">
        <f>SUM(G56,G51)</f>
        <v>5744</v>
      </c>
      <c r="H57" s="292">
        <f t="shared" si="4"/>
        <v>0.65985066053992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281</v>
      </c>
      <c r="H58" s="289">
        <f t="shared" si="4"/>
        <v>0.780555555555556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462</v>
      </c>
      <c r="H60" s="290">
        <f t="shared" si="4"/>
        <v>0.761120263591433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4989</v>
      </c>
      <c r="H68" s="292">
        <f t="shared" si="4"/>
        <v>0.826130153999006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508</v>
      </c>
      <c r="H73" s="294">
        <f t="shared" si="4"/>
        <v>0.740524781341108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3586</v>
      </c>
      <c r="H74" s="290">
        <f t="shared" si="4"/>
        <v>0.863264323543572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4785</v>
      </c>
      <c r="H75" s="292">
        <f t="shared" si="4"/>
        <v>0.862939585211903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759</v>
      </c>
      <c r="H83" s="289">
        <f t="shared" si="4"/>
        <v>0.628831814415907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704</v>
      </c>
      <c r="H84" s="289">
        <f t="shared" si="4"/>
        <v>0.435374149659864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682</v>
      </c>
      <c r="H86" s="289">
        <f t="shared" si="4"/>
        <v>0.3917288914417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3678</v>
      </c>
      <c r="H87" s="290">
        <f t="shared" si="4"/>
        <v>0.553915662650602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17478</v>
      </c>
      <c r="H91" s="292">
        <f t="shared" si="4"/>
        <v>0.801669571598936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86920</v>
      </c>
      <c r="G92" s="332">
        <f>SUM(G32,G45,G57,G68,G75,G91)</f>
        <v>68850</v>
      </c>
      <c r="H92" s="343">
        <f t="shared" si="4"/>
        <v>0.792107685227796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13" workbookViewId="0">
      <selection activeCell="K95" sqref="K95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189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1041</v>
      </c>
      <c r="H5" s="289">
        <f t="shared" si="0"/>
        <v>0.836144578313253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851</v>
      </c>
      <c r="H6" s="289">
        <f t="shared" si="0"/>
        <v>0.638888888888889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4508</v>
      </c>
      <c r="H7" s="290">
        <f t="shared" si="0"/>
        <v>0.817110748595251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1684</v>
      </c>
      <c r="H12" s="289">
        <f t="shared" si="0"/>
        <v>0.813526570048309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3852</v>
      </c>
      <c r="H13" s="290">
        <f t="shared" si="0"/>
        <v>0.769938037177693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143</v>
      </c>
      <c r="H24" s="289">
        <f t="shared" ref="H24:H31" si="1">G24/F24</f>
        <v>0.435975609756098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255</v>
      </c>
      <c r="H25" s="289">
        <f t="shared" si="1"/>
        <v>0.411954765751212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162</v>
      </c>
      <c r="H26" s="289">
        <f t="shared" si="1"/>
        <v>0.415384615384615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178</v>
      </c>
      <c r="H28" s="289">
        <f t="shared" si="1"/>
        <v>0.252840909090909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1046</v>
      </c>
      <c r="G29" s="268">
        <v>291</v>
      </c>
      <c r="H29" s="289">
        <f t="shared" si="1"/>
        <v>0.278202676864245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5184</v>
      </c>
      <c r="G31" s="270">
        <f>SUM(G23:G30)</f>
        <v>1847</v>
      </c>
      <c r="H31" s="290">
        <f t="shared" si="1"/>
        <v>0.356288580246914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30327</v>
      </c>
      <c r="G32" s="278">
        <f>SUM(G24:G30,G3:G6,G8:G12,G14:G21,G23)</f>
        <v>23780</v>
      </c>
      <c r="H32" s="292">
        <f t="shared" si="0"/>
        <v>0.784119761268836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2302</v>
      </c>
      <c r="H42" s="289">
        <f t="shared" si="4"/>
        <v>0.659409911200229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1258</v>
      </c>
      <c r="G43" s="268">
        <v>913</v>
      </c>
      <c r="H43" s="289">
        <f t="shared" si="4"/>
        <v>0.725755166931638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5329</v>
      </c>
      <c r="G44" s="283">
        <f>SUM(G41:G43)</f>
        <v>3625</v>
      </c>
      <c r="H44" s="368">
        <f t="shared" si="4"/>
        <v>0.680240195158566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14504</v>
      </c>
      <c r="G45" s="278">
        <f>SUM(G33:G34,G36:G37,G39,G41:G43)</f>
        <v>12129</v>
      </c>
      <c r="H45" s="292">
        <f t="shared" si="4"/>
        <v>0.836252068394925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971</v>
      </c>
      <c r="H47" s="289">
        <f t="shared" si="4"/>
        <v>0.887568555758684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1060</v>
      </c>
      <c r="H48" s="289">
        <f t="shared" si="4"/>
        <v>0.801815431164902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938</v>
      </c>
      <c r="H50" s="294">
        <f t="shared" si="4"/>
        <v>0.705793829947329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4998</v>
      </c>
      <c r="H51" s="295">
        <f t="shared" si="4"/>
        <v>0.795606494746896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170</v>
      </c>
      <c r="H52" s="294">
        <f t="shared" si="4"/>
        <v>0.497076023391813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64</v>
      </c>
      <c r="H53" s="294">
        <f t="shared" si="4"/>
        <v>0.213333333333333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966</v>
      </c>
      <c r="G54" s="282">
        <v>239</v>
      </c>
      <c r="H54" s="294">
        <f t="shared" si="4"/>
        <v>0.247412008281574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816</v>
      </c>
      <c r="G55" s="282">
        <v>300</v>
      </c>
      <c r="H55" s="294">
        <f t="shared" si="4"/>
        <v>0.367647058823529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2424</v>
      </c>
      <c r="G56" s="283">
        <f>SUM(G52:G55)</f>
        <v>773</v>
      </c>
      <c r="H56" s="295">
        <f t="shared" si="4"/>
        <v>0.318894389438944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8706</v>
      </c>
      <c r="G57" s="321">
        <f>SUM(G56,G51)</f>
        <v>5771</v>
      </c>
      <c r="H57" s="292">
        <f t="shared" si="4"/>
        <v>0.662876177348955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281</v>
      </c>
      <c r="H58" s="289">
        <f t="shared" si="4"/>
        <v>0.780555555555556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462</v>
      </c>
      <c r="H60" s="290">
        <f t="shared" si="4"/>
        <v>0.761120263591433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4989</v>
      </c>
      <c r="H68" s="292">
        <f t="shared" si="4"/>
        <v>0.826130153999006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508</v>
      </c>
      <c r="H73" s="294">
        <f t="shared" si="4"/>
        <v>0.740524781341108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3586</v>
      </c>
      <c r="H74" s="290">
        <f t="shared" si="4"/>
        <v>0.863264323543572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4785</v>
      </c>
      <c r="H75" s="292">
        <f t="shared" si="4"/>
        <v>0.862939585211903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759</v>
      </c>
      <c r="H83" s="289">
        <f t="shared" si="4"/>
        <v>0.628831814415907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704</v>
      </c>
      <c r="H84" s="289">
        <f t="shared" si="4"/>
        <v>0.435374149659864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820</v>
      </c>
      <c r="H86" s="289">
        <f t="shared" si="4"/>
        <v>0.470993681792074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3816</v>
      </c>
      <c r="H87" s="290">
        <f t="shared" si="4"/>
        <v>0.574698795180723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17616</v>
      </c>
      <c r="H91" s="292">
        <f t="shared" si="4"/>
        <v>0.807999266122374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86923</v>
      </c>
      <c r="G92" s="332">
        <f>SUM(G32,G45,G57,G68,G75,G91)</f>
        <v>69070</v>
      </c>
      <c r="H92" s="343">
        <f t="shared" si="4"/>
        <v>0.794611322664887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37" workbookViewId="0">
      <selection activeCell="L41" sqref="L41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190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1041</v>
      </c>
      <c r="H5" s="289">
        <f t="shared" si="0"/>
        <v>0.836144578313253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851</v>
      </c>
      <c r="H6" s="289">
        <f t="shared" si="0"/>
        <v>0.638888888888889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4508</v>
      </c>
      <c r="H7" s="290">
        <f t="shared" si="0"/>
        <v>0.817110748595251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1684</v>
      </c>
      <c r="H12" s="289">
        <f t="shared" si="0"/>
        <v>0.813526570048309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3852</v>
      </c>
      <c r="H13" s="290">
        <f t="shared" si="0"/>
        <v>0.769938037177693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143</v>
      </c>
      <c r="H24" s="289">
        <f t="shared" ref="H24:H31" si="1">G24/F24</f>
        <v>0.435975609756098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274</v>
      </c>
      <c r="H25" s="289">
        <f t="shared" si="1"/>
        <v>0.44264943457189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164</v>
      </c>
      <c r="H26" s="289">
        <f t="shared" si="1"/>
        <v>0.420512820512821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187</v>
      </c>
      <c r="H28" s="289">
        <f t="shared" si="1"/>
        <v>0.265248226950355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1046</v>
      </c>
      <c r="G29" s="268">
        <v>326</v>
      </c>
      <c r="H29" s="289">
        <f t="shared" si="1"/>
        <v>0.311663479923518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5185</v>
      </c>
      <c r="G31" s="270">
        <f>SUM(G23:G30)</f>
        <v>1912</v>
      </c>
      <c r="H31" s="290">
        <f t="shared" si="1"/>
        <v>0.368756027000964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30328</v>
      </c>
      <c r="G32" s="278">
        <f>SUM(G24:G30,G3:G6,G8:G12,G14:G21,G23)</f>
        <v>23845</v>
      </c>
      <c r="H32" s="292">
        <f t="shared" si="0"/>
        <v>0.786237140596149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3491</v>
      </c>
      <c r="G42" s="268">
        <v>2302</v>
      </c>
      <c r="H42" s="289">
        <f t="shared" si="4"/>
        <v>0.659409911200229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1259</v>
      </c>
      <c r="G43" s="268">
        <v>937</v>
      </c>
      <c r="H43" s="289">
        <f t="shared" si="4"/>
        <v>0.744241461477363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5330</v>
      </c>
      <c r="G44" s="283">
        <f>SUM(G41:G43)</f>
        <v>3649</v>
      </c>
      <c r="H44" s="368">
        <f t="shared" si="4"/>
        <v>0.684615384615385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14505</v>
      </c>
      <c r="G45" s="278">
        <f>SUM(G33:G34,G36:G37,G39,G41:G43)</f>
        <v>12153</v>
      </c>
      <c r="H45" s="292">
        <f t="shared" si="4"/>
        <v>0.837849017580145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971</v>
      </c>
      <c r="H47" s="289">
        <f t="shared" si="4"/>
        <v>0.887568555758684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1070</v>
      </c>
      <c r="H48" s="289">
        <f t="shared" si="4"/>
        <v>0.809379727685325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536</v>
      </c>
      <c r="H49" s="294">
        <f t="shared" si="4"/>
        <v>0.790560471976401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941</v>
      </c>
      <c r="H50" s="294">
        <f t="shared" si="4"/>
        <v>0.708051166290444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5017</v>
      </c>
      <c r="H51" s="295">
        <f t="shared" si="4"/>
        <v>0.798631009232728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172</v>
      </c>
      <c r="H52" s="294">
        <f t="shared" si="4"/>
        <v>0.502923976608187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65</v>
      </c>
      <c r="H53" s="294">
        <f t="shared" si="4"/>
        <v>0.216666666666667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967</v>
      </c>
      <c r="G54" s="282">
        <v>243</v>
      </c>
      <c r="H54" s="294">
        <f t="shared" si="4"/>
        <v>0.25129265770424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816</v>
      </c>
      <c r="G55" s="282">
        <v>304</v>
      </c>
      <c r="H55" s="294">
        <f t="shared" si="4"/>
        <v>0.372549019607843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2425</v>
      </c>
      <c r="G56" s="283">
        <f>SUM(G52:G55)</f>
        <v>784</v>
      </c>
      <c r="H56" s="295">
        <f t="shared" si="4"/>
        <v>0.323298969072165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8707</v>
      </c>
      <c r="G57" s="321">
        <f>SUM(G56,G51)</f>
        <v>5801</v>
      </c>
      <c r="H57" s="292">
        <f t="shared" si="4"/>
        <v>0.666245549557827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281</v>
      </c>
      <c r="H58" s="289">
        <f t="shared" si="4"/>
        <v>0.780555555555556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462</v>
      </c>
      <c r="H60" s="290">
        <f t="shared" si="4"/>
        <v>0.761120263591433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4989</v>
      </c>
      <c r="H68" s="292">
        <f t="shared" si="4"/>
        <v>0.826130153999006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509</v>
      </c>
      <c r="H73" s="294">
        <f t="shared" si="4"/>
        <v>0.74198250728863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3587</v>
      </c>
      <c r="H74" s="290">
        <f t="shared" si="4"/>
        <v>0.86350505536832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4786</v>
      </c>
      <c r="H75" s="292">
        <f t="shared" si="4"/>
        <v>0.86311992786294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759</v>
      </c>
      <c r="H83" s="289">
        <f t="shared" si="4"/>
        <v>0.628831814415907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727</v>
      </c>
      <c r="H84" s="289">
        <f t="shared" si="4"/>
        <v>0.449598021026592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830</v>
      </c>
      <c r="H86" s="289">
        <f t="shared" si="4"/>
        <v>0.476737507179782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3849</v>
      </c>
      <c r="H87" s="290">
        <f t="shared" si="4"/>
        <v>0.579668674698795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17649</v>
      </c>
      <c r="H91" s="292">
        <f t="shared" si="4"/>
        <v>0.809512888725805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86926</v>
      </c>
      <c r="G92" s="332">
        <f>SUM(G32,G45,G57,G68,G75,G91)</f>
        <v>69223</v>
      </c>
      <c r="H92" s="343">
        <f t="shared" si="4"/>
        <v>0.796344016749879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52" workbookViewId="0">
      <selection activeCell="J10" sqref="J10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191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1041</v>
      </c>
      <c r="H5" s="289">
        <f t="shared" si="0"/>
        <v>0.836144578313253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4511</v>
      </c>
      <c r="H7" s="290">
        <f t="shared" si="0"/>
        <v>0.817654522385354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1767</v>
      </c>
      <c r="H12" s="289">
        <f t="shared" si="0"/>
        <v>0.853623188405797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3935</v>
      </c>
      <c r="H13" s="290">
        <f t="shared" si="0"/>
        <v>0.78652808315011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143</v>
      </c>
      <c r="H24" s="289">
        <f t="shared" ref="H24:H31" si="1">G24/F24</f>
        <v>0.435975609756098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274</v>
      </c>
      <c r="H25" s="289">
        <f t="shared" si="1"/>
        <v>0.44264943457189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164</v>
      </c>
      <c r="H26" s="289">
        <f t="shared" si="1"/>
        <v>0.420512820512821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187</v>
      </c>
      <c r="H28" s="289">
        <f t="shared" si="1"/>
        <v>0.265248226950355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1046</v>
      </c>
      <c r="G29" s="268">
        <v>326</v>
      </c>
      <c r="H29" s="289">
        <f t="shared" si="1"/>
        <v>0.311663479923518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5185</v>
      </c>
      <c r="G31" s="270">
        <f>SUM(G23:G30)</f>
        <v>1912</v>
      </c>
      <c r="H31" s="290">
        <f t="shared" si="1"/>
        <v>0.368756027000964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30328</v>
      </c>
      <c r="G32" s="278">
        <f>SUM(G24:G30,G3:G6,G8:G12,G14:G21,G23)</f>
        <v>23931</v>
      </c>
      <c r="H32" s="292">
        <f t="shared" si="0"/>
        <v>0.789072804009496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3497</v>
      </c>
      <c r="G42" s="268">
        <v>2302</v>
      </c>
      <c r="H42" s="289">
        <f t="shared" si="4"/>
        <v>0.658278524449528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1259</v>
      </c>
      <c r="G43" s="268">
        <v>937</v>
      </c>
      <c r="H43" s="289">
        <f t="shared" si="4"/>
        <v>0.744241461477363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5336</v>
      </c>
      <c r="G44" s="283">
        <f>SUM(G41:G43)</f>
        <v>3649</v>
      </c>
      <c r="H44" s="368">
        <f t="shared" si="4"/>
        <v>0.683845577211394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14511</v>
      </c>
      <c r="G45" s="278">
        <f>SUM(G33:G34,G36:G37,G39,G41:G43)</f>
        <v>12153</v>
      </c>
      <c r="H45" s="292">
        <f t="shared" si="4"/>
        <v>0.837502584246434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973</v>
      </c>
      <c r="H47" s="289">
        <f t="shared" si="4"/>
        <v>0.889396709323583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1080</v>
      </c>
      <c r="H48" s="289">
        <f t="shared" si="4"/>
        <v>0.816944024205749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536</v>
      </c>
      <c r="H49" s="294">
        <f t="shared" si="4"/>
        <v>0.790560471976401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945</v>
      </c>
      <c r="H50" s="294">
        <f t="shared" si="4"/>
        <v>0.711060948081264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5033</v>
      </c>
      <c r="H51" s="295">
        <f t="shared" si="4"/>
        <v>0.801177968799745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172</v>
      </c>
      <c r="H52" s="294">
        <f t="shared" si="4"/>
        <v>0.502923976608187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66</v>
      </c>
      <c r="H53" s="294">
        <f t="shared" si="4"/>
        <v>0.22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968</v>
      </c>
      <c r="G54" s="282">
        <v>250</v>
      </c>
      <c r="H54" s="294">
        <f t="shared" si="4"/>
        <v>0.258264462809917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816</v>
      </c>
      <c r="G55" s="282">
        <v>305</v>
      </c>
      <c r="H55" s="294">
        <f t="shared" si="4"/>
        <v>0.373774509803922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2426</v>
      </c>
      <c r="G56" s="283">
        <f>SUM(G52:G55)</f>
        <v>793</v>
      </c>
      <c r="H56" s="295">
        <f t="shared" si="4"/>
        <v>0.326875515251443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8708</v>
      </c>
      <c r="G57" s="321">
        <f>SUM(G56,G51)</f>
        <v>5826</v>
      </c>
      <c r="H57" s="292">
        <f t="shared" si="4"/>
        <v>0.669039963252182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281</v>
      </c>
      <c r="H58" s="289">
        <f t="shared" si="4"/>
        <v>0.780555555555556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462</v>
      </c>
      <c r="H60" s="290">
        <f t="shared" si="4"/>
        <v>0.761120263591433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4989</v>
      </c>
      <c r="H68" s="292">
        <f t="shared" si="4"/>
        <v>0.826130153999006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509</v>
      </c>
      <c r="H73" s="294">
        <f t="shared" si="4"/>
        <v>0.74198250728863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3587</v>
      </c>
      <c r="H74" s="290">
        <f t="shared" si="4"/>
        <v>0.86350505536832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4786</v>
      </c>
      <c r="H75" s="292">
        <f t="shared" si="4"/>
        <v>0.86311992786294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759</v>
      </c>
      <c r="H83" s="289">
        <f t="shared" si="4"/>
        <v>0.628831814415907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727</v>
      </c>
      <c r="H84" s="289">
        <f t="shared" si="4"/>
        <v>0.449598021026592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901</v>
      </c>
      <c r="H86" s="289">
        <f t="shared" si="4"/>
        <v>0.51751866743251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3920</v>
      </c>
      <c r="H87" s="290">
        <f t="shared" si="4"/>
        <v>0.590361445783133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17720</v>
      </c>
      <c r="H91" s="292">
        <f t="shared" si="4"/>
        <v>0.812769470690762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86933</v>
      </c>
      <c r="G92" s="332">
        <f>SUM(G32,G45,G57,G68,G75,G91)</f>
        <v>69405</v>
      </c>
      <c r="H92" s="343">
        <f t="shared" si="4"/>
        <v>0.798373460020936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workbookViewId="0">
      <selection activeCell="I21" sqref="I21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192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1041</v>
      </c>
      <c r="H5" s="289">
        <f t="shared" si="0"/>
        <v>0.836144578313253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4511</v>
      </c>
      <c r="H7" s="290">
        <f t="shared" si="0"/>
        <v>0.817654522385354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1778</v>
      </c>
      <c r="H12" s="289">
        <f t="shared" si="0"/>
        <v>0.858937198067633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3946</v>
      </c>
      <c r="H13" s="290">
        <f t="shared" si="0"/>
        <v>0.788726763941635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159</v>
      </c>
      <c r="H24" s="289">
        <f t="shared" ref="H24:H31" si="1">G24/F24</f>
        <v>0.484756097560976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274</v>
      </c>
      <c r="H25" s="289">
        <f t="shared" si="1"/>
        <v>0.44264943457189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164</v>
      </c>
      <c r="H26" s="289">
        <f t="shared" si="1"/>
        <v>0.420512820512821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195</v>
      </c>
      <c r="H28" s="289">
        <f t="shared" si="1"/>
        <v>0.276595744680851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362</v>
      </c>
      <c r="H29" s="289">
        <f t="shared" si="1"/>
        <v>0.345749761222541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5186</v>
      </c>
      <c r="G31" s="270">
        <f>SUM(G23:G30)</f>
        <v>1972</v>
      </c>
      <c r="H31" s="290">
        <f t="shared" si="1"/>
        <v>0.380254531430775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30329</v>
      </c>
      <c r="G32" s="278">
        <f>SUM(G24:G30,G3:G6,G8:G12,G14:G21,G23)</f>
        <v>24002</v>
      </c>
      <c r="H32" s="292">
        <f t="shared" si="0"/>
        <v>0.791387780671964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3497</v>
      </c>
      <c r="G42" s="268">
        <v>2302</v>
      </c>
      <c r="H42" s="289">
        <f t="shared" si="4"/>
        <v>0.658278524449528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1259</v>
      </c>
      <c r="G43" s="268">
        <v>937</v>
      </c>
      <c r="H43" s="289">
        <f t="shared" si="4"/>
        <v>0.744241461477363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5336</v>
      </c>
      <c r="G44" s="283">
        <f>SUM(G41:G43)</f>
        <v>3649</v>
      </c>
      <c r="H44" s="368">
        <f t="shared" si="4"/>
        <v>0.683845577211394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14511</v>
      </c>
      <c r="G45" s="278">
        <f>SUM(G33:G34,G36:G37,G39,G41:G43)</f>
        <v>12153</v>
      </c>
      <c r="H45" s="292">
        <f t="shared" si="4"/>
        <v>0.837502584246434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973</v>
      </c>
      <c r="H47" s="289">
        <f t="shared" si="4"/>
        <v>0.889396709323583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1090</v>
      </c>
      <c r="H48" s="289">
        <f t="shared" si="4"/>
        <v>0.824508320726172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539</v>
      </c>
      <c r="H49" s="294">
        <f t="shared" si="4"/>
        <v>0.794985250737463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948</v>
      </c>
      <c r="H50" s="294">
        <f t="shared" si="4"/>
        <v>0.713318284424379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5049</v>
      </c>
      <c r="H51" s="295">
        <f t="shared" si="4"/>
        <v>0.803724928366762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342</v>
      </c>
      <c r="G52" s="282">
        <v>174</v>
      </c>
      <c r="H52" s="294">
        <f t="shared" si="4"/>
        <v>0.508771929824561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300</v>
      </c>
      <c r="G53" s="282">
        <v>67</v>
      </c>
      <c r="H53" s="294">
        <f t="shared" si="4"/>
        <v>0.223333333333333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1076</v>
      </c>
      <c r="G54" s="282">
        <v>272</v>
      </c>
      <c r="H54" s="294">
        <f t="shared" si="4"/>
        <v>0.252788104089219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1040</v>
      </c>
      <c r="G55" s="282">
        <v>446</v>
      </c>
      <c r="H55" s="294">
        <f t="shared" si="4"/>
        <v>0.428846153846154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2758</v>
      </c>
      <c r="G56" s="283">
        <f>SUM(G52:G55)</f>
        <v>959</v>
      </c>
      <c r="H56" s="295">
        <f t="shared" si="4"/>
        <v>0.347715736040609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9040</v>
      </c>
      <c r="G57" s="321">
        <f>SUM(G56,G51)</f>
        <v>6008</v>
      </c>
      <c r="H57" s="292">
        <f t="shared" si="4"/>
        <v>0.664601769911504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296</v>
      </c>
      <c r="H58" s="289">
        <f t="shared" si="4"/>
        <v>0.822222222222222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477</v>
      </c>
      <c r="H60" s="290">
        <f t="shared" si="4"/>
        <v>0.785831960461285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5004</v>
      </c>
      <c r="H68" s="292">
        <f t="shared" si="4"/>
        <v>0.828614008941878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1391</v>
      </c>
      <c r="G69" s="268">
        <v>1199</v>
      </c>
      <c r="H69" s="289">
        <f t="shared" si="4"/>
        <v>0.86196980589504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1391</v>
      </c>
      <c r="G70" s="270">
        <f>SUM(G69)</f>
        <v>1199</v>
      </c>
      <c r="H70" s="290">
        <f t="shared" si="4"/>
        <v>0.86196980589504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509</v>
      </c>
      <c r="H73" s="294">
        <f t="shared" si="4"/>
        <v>0.74198250728863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3587</v>
      </c>
      <c r="H74" s="290">
        <f t="shared" si="4"/>
        <v>0.86350505536832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5545</v>
      </c>
      <c r="G75" s="278">
        <f>SUM(G69,G71:G73)</f>
        <v>4786</v>
      </c>
      <c r="H75" s="292">
        <f t="shared" si="4"/>
        <v>0.86311992786294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759</v>
      </c>
      <c r="H83" s="289">
        <f t="shared" si="4"/>
        <v>0.628831814415907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727</v>
      </c>
      <c r="H84" s="289">
        <f t="shared" si="4"/>
        <v>0.449598021026592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901</v>
      </c>
      <c r="H86" s="289">
        <f t="shared" si="4"/>
        <v>0.51751866743251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3920</v>
      </c>
      <c r="H87" s="290">
        <f t="shared" si="4"/>
        <v>0.590361445783133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17720</v>
      </c>
      <c r="H91" s="292">
        <f t="shared" si="4"/>
        <v>0.812769470690762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87266</v>
      </c>
      <c r="G92" s="332">
        <f>SUM(G32,G45,G57,G68,G75,G91)</f>
        <v>69673</v>
      </c>
      <c r="H92" s="343">
        <f t="shared" si="4"/>
        <v>0.798398001512617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workbookViewId="0">
      <selection activeCell="J63" sqref="J63"/>
    </sheetView>
  </sheetViews>
  <sheetFormatPr defaultColWidth="9" defaultRowHeight="13.5" outlineLevelCol="7"/>
  <cols>
    <col min="1" max="1" width="4.875" customWidth="true"/>
    <col min="2" max="2" width="9.75" customWidth="true"/>
    <col min="3" max="3" width="6.375" customWidth="true"/>
    <col min="4" max="4" width="19.875" customWidth="true"/>
    <col min="5" max="5" width="22.75" customWidth="true"/>
    <col min="6" max="8" width="7.75" customWidth="true"/>
  </cols>
  <sheetData>
    <row r="1" ht="18.75" spans="1:8">
      <c r="A1" s="370" t="s">
        <v>135</v>
      </c>
      <c r="B1" s="370"/>
      <c r="C1" s="370"/>
      <c r="D1" s="370"/>
      <c r="E1" s="370"/>
      <c r="F1" s="370"/>
      <c r="G1" s="370"/>
      <c r="H1" s="370"/>
    </row>
    <row r="2" ht="24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1010</v>
      </c>
      <c r="H3" s="289">
        <f>G3/F3</f>
        <v>0.905829596412556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1824</v>
      </c>
      <c r="G4" s="268">
        <v>1600</v>
      </c>
      <c r="H4" s="289">
        <f t="shared" ref="H4:H20" si="0">G4/F4</f>
        <v>0.87719298245614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998</v>
      </c>
      <c r="H5" s="289">
        <f t="shared" si="0"/>
        <v>0.801606425702811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844</v>
      </c>
      <c r="H6" s="289">
        <f t="shared" si="0"/>
        <v>0.633633633633634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5516</v>
      </c>
      <c r="G7" s="270">
        <f>SUM(G3:G6)</f>
        <v>4452</v>
      </c>
      <c r="H7" s="290">
        <f t="shared" si="0"/>
        <v>0.807106598984772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801</v>
      </c>
      <c r="H8" s="289">
        <f t="shared" si="0"/>
        <v>0.740295748613678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177</v>
      </c>
      <c r="H9" s="289">
        <f t="shared" si="0"/>
        <v>0.830985915492958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708</v>
      </c>
      <c r="H10" s="289">
        <f t="shared" si="0"/>
        <v>0.640144665461121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456</v>
      </c>
      <c r="H11" s="289">
        <f t="shared" si="0"/>
        <v>0.857142857142857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1534</v>
      </c>
      <c r="H12" s="289">
        <f t="shared" si="0"/>
        <v>0.741062801932367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3676</v>
      </c>
      <c r="H13" s="290">
        <f t="shared" si="0"/>
        <v>0.734759144513292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1970</v>
      </c>
      <c r="H14" s="289">
        <f t="shared" si="0"/>
        <v>0.935422602089269</v>
      </c>
    </row>
    <row r="15" spans="1:8">
      <c r="A15" s="377"/>
      <c r="B15" s="243"/>
      <c r="C15" s="240">
        <v>11</v>
      </c>
      <c r="D15" s="260" t="s">
        <v>34</v>
      </c>
      <c r="E15" s="250" t="s">
        <v>35</v>
      </c>
      <c r="F15" s="268">
        <v>1453</v>
      </c>
      <c r="G15" s="268">
        <v>1417</v>
      </c>
      <c r="H15" s="289">
        <f t="shared" si="0"/>
        <v>0.975223675154852</v>
      </c>
    </row>
    <row r="16" spans="1:8">
      <c r="A16" s="377"/>
      <c r="B16" s="243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243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243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243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243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243"/>
      <c r="C21" s="240">
        <v>17</v>
      </c>
      <c r="D21" s="260" t="s">
        <v>46</v>
      </c>
      <c r="E21" s="250" t="s">
        <v>47</v>
      </c>
      <c r="F21" s="268">
        <v>1309</v>
      </c>
      <c r="G21" s="268">
        <v>1208</v>
      </c>
      <c r="H21" s="289">
        <f t="shared" ref="H21:H28" si="1">G21/F21</f>
        <v>0.922841864018335</v>
      </c>
    </row>
    <row r="22" spans="1:8">
      <c r="A22" s="377"/>
      <c r="B22" s="246"/>
      <c r="C22" s="252" t="s">
        <v>19</v>
      </c>
      <c r="D22" s="253"/>
      <c r="E22" s="273"/>
      <c r="F22" s="270">
        <f>SUM(F14:F21)</f>
        <v>14623</v>
      </c>
      <c r="G22" s="270">
        <f>SUM(G14:G21)</f>
        <v>13567</v>
      </c>
      <c r="H22" s="290">
        <f t="shared" si="1"/>
        <v>0.927784996238802</v>
      </c>
    </row>
    <row r="23" spans="1:8">
      <c r="A23" s="377"/>
      <c r="B23" s="260" t="s">
        <v>48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335</v>
      </c>
      <c r="H23" s="289">
        <f t="shared" si="1"/>
        <v>0.397390272835113</v>
      </c>
    </row>
    <row r="24" spans="1:8">
      <c r="A24" s="378"/>
      <c r="B24" s="258" t="s">
        <v>51</v>
      </c>
      <c r="C24" s="259"/>
      <c r="D24" s="259"/>
      <c r="E24" s="277"/>
      <c r="F24" s="278">
        <f>SUM(F23,F14:F21,F8:F12,F3:F6)</f>
        <v>25985</v>
      </c>
      <c r="G24" s="278">
        <f>SUM(G23,G14:G21,G8:G12,G3:G6)</f>
        <v>22030</v>
      </c>
      <c r="H24" s="292">
        <f t="shared" si="1"/>
        <v>0.847796805849529</v>
      </c>
    </row>
    <row r="25" spans="1:8">
      <c r="A25" s="376" t="s">
        <v>52</v>
      </c>
      <c r="B25" s="239" t="s">
        <v>53</v>
      </c>
      <c r="C25" s="240">
        <v>19</v>
      </c>
      <c r="D25" s="260" t="s">
        <v>54</v>
      </c>
      <c r="E25" s="250" t="s">
        <v>55</v>
      </c>
      <c r="F25" s="279">
        <v>2294</v>
      </c>
      <c r="G25" s="268">
        <v>1929</v>
      </c>
      <c r="H25" s="289">
        <f t="shared" si="1"/>
        <v>0.840889276373147</v>
      </c>
    </row>
    <row r="26" spans="1:8">
      <c r="A26" s="377"/>
      <c r="B26" s="243"/>
      <c r="C26" s="240">
        <v>20</v>
      </c>
      <c r="D26" s="260" t="s">
        <v>56</v>
      </c>
      <c r="E26" s="250" t="s">
        <v>57</v>
      </c>
      <c r="F26" s="268">
        <v>1813</v>
      </c>
      <c r="G26" s="268">
        <v>1808</v>
      </c>
      <c r="H26" s="289">
        <f t="shared" si="1"/>
        <v>0.997242140099283</v>
      </c>
    </row>
    <row r="27" spans="1:8">
      <c r="A27" s="377"/>
      <c r="B27" s="246"/>
      <c r="C27" s="252" t="s">
        <v>19</v>
      </c>
      <c r="D27" s="253"/>
      <c r="E27" s="273"/>
      <c r="F27" s="283">
        <f>SUM(F25:F26)</f>
        <v>4107</v>
      </c>
      <c r="G27" s="283">
        <f>SUM(G25:G26)</f>
        <v>3737</v>
      </c>
      <c r="H27" s="368">
        <f t="shared" si="1"/>
        <v>0.90990990990991</v>
      </c>
    </row>
    <row r="28" spans="1:8">
      <c r="A28" s="377"/>
      <c r="B28" s="239" t="s">
        <v>58</v>
      </c>
      <c r="C28" s="260">
        <v>21</v>
      </c>
      <c r="D28" s="260" t="s">
        <v>59</v>
      </c>
      <c r="E28" s="250" t="s">
        <v>60</v>
      </c>
      <c r="F28" s="268">
        <v>1143</v>
      </c>
      <c r="G28" s="268">
        <v>1143</v>
      </c>
      <c r="H28" s="289">
        <f t="shared" si="1"/>
        <v>1</v>
      </c>
    </row>
    <row r="29" spans="1:8">
      <c r="A29" s="377"/>
      <c r="B29" s="243"/>
      <c r="C29" s="260">
        <v>22</v>
      </c>
      <c r="D29" s="260" t="s">
        <v>137</v>
      </c>
      <c r="E29" s="264" t="s">
        <v>138</v>
      </c>
      <c r="F29" s="268">
        <v>912</v>
      </c>
      <c r="G29" s="268">
        <v>615</v>
      </c>
      <c r="H29" s="289">
        <f t="shared" ref="H29:H32" si="2">G29/F29</f>
        <v>0.674342105263158</v>
      </c>
    </row>
    <row r="30" spans="1:8">
      <c r="A30" s="377"/>
      <c r="B30" s="60"/>
      <c r="C30" s="252" t="s">
        <v>19</v>
      </c>
      <c r="D30" s="253"/>
      <c r="E30" s="273"/>
      <c r="F30" s="283">
        <f>SUM(F28:F29)</f>
        <v>2055</v>
      </c>
      <c r="G30" s="283">
        <f t="shared" ref="G30" si="3">SUM(G28:G29)</f>
        <v>1758</v>
      </c>
      <c r="H30" s="368">
        <f t="shared" si="2"/>
        <v>0.855474452554745</v>
      </c>
    </row>
    <row r="31" spans="1:8">
      <c r="A31" s="377"/>
      <c r="B31" s="261" t="s">
        <v>61</v>
      </c>
      <c r="C31" s="240">
        <v>23</v>
      </c>
      <c r="D31" s="260" t="s">
        <v>62</v>
      </c>
      <c r="E31" s="250" t="s">
        <v>63</v>
      </c>
      <c r="F31" s="268">
        <v>3010</v>
      </c>
      <c r="G31" s="268">
        <v>2999</v>
      </c>
      <c r="H31" s="289">
        <f t="shared" si="2"/>
        <v>0.996345514950166</v>
      </c>
    </row>
    <row r="32" spans="1:8">
      <c r="A32" s="377"/>
      <c r="B32" s="60"/>
      <c r="C32" s="252" t="s">
        <v>19</v>
      </c>
      <c r="D32" s="253"/>
      <c r="E32" s="273"/>
      <c r="F32" s="283">
        <f>SUM(F31)</f>
        <v>3010</v>
      </c>
      <c r="G32" s="283">
        <f>SUM(G31)</f>
        <v>2999</v>
      </c>
      <c r="H32" s="368">
        <f t="shared" si="2"/>
        <v>0.996345514950166</v>
      </c>
    </row>
    <row r="33" spans="1:8">
      <c r="A33" s="377"/>
      <c r="B33" s="239" t="s">
        <v>64</v>
      </c>
      <c r="C33" s="240">
        <v>24</v>
      </c>
      <c r="D33" s="239" t="s">
        <v>65</v>
      </c>
      <c r="E33" s="250" t="s">
        <v>66</v>
      </c>
      <c r="F33" s="268">
        <v>575</v>
      </c>
      <c r="G33" s="268">
        <v>400</v>
      </c>
      <c r="H33" s="289">
        <f t="shared" ref="H33:H77" si="4">G33/F33</f>
        <v>0.695652173913043</v>
      </c>
    </row>
    <row r="34" spans="1:8">
      <c r="A34" s="377"/>
      <c r="B34" s="89"/>
      <c r="C34" s="240">
        <v>25</v>
      </c>
      <c r="D34" s="239" t="s">
        <v>139</v>
      </c>
      <c r="E34" s="250" t="s">
        <v>68</v>
      </c>
      <c r="F34" s="268">
        <v>3482</v>
      </c>
      <c r="G34" s="268">
        <v>700</v>
      </c>
      <c r="H34" s="289">
        <f t="shared" si="4"/>
        <v>0.201033888569787</v>
      </c>
    </row>
    <row r="35" spans="1:8">
      <c r="A35" s="377"/>
      <c r="B35" s="89"/>
      <c r="C35" s="240">
        <v>26</v>
      </c>
      <c r="D35" s="239" t="s">
        <v>140</v>
      </c>
      <c r="E35" s="264" t="s">
        <v>141</v>
      </c>
      <c r="F35" s="268">
        <v>1249</v>
      </c>
      <c r="G35" s="268">
        <v>839</v>
      </c>
      <c r="H35" s="289">
        <f t="shared" si="4"/>
        <v>0.67173738991193</v>
      </c>
    </row>
    <row r="36" spans="1:8">
      <c r="A36" s="377"/>
      <c r="B36" s="60"/>
      <c r="C36" s="252" t="s">
        <v>19</v>
      </c>
      <c r="D36" s="253"/>
      <c r="E36" s="273"/>
      <c r="F36" s="283">
        <f>SUM(F33:F35)</f>
        <v>5306</v>
      </c>
      <c r="G36" s="283">
        <f>SUM(G33:G35)</f>
        <v>1939</v>
      </c>
      <c r="H36" s="368">
        <f t="shared" si="4"/>
        <v>0.365435356200528</v>
      </c>
    </row>
    <row r="37" spans="1:8">
      <c r="A37" s="378"/>
      <c r="B37" s="258" t="s">
        <v>51</v>
      </c>
      <c r="C37" s="259"/>
      <c r="D37" s="259"/>
      <c r="E37" s="277"/>
      <c r="F37" s="278">
        <f>SUM(F25:F26,F28:F29,F31,F33:F35)</f>
        <v>14478</v>
      </c>
      <c r="G37" s="278">
        <f>SUM(G25:G26,G28:G29,G31,G33:G35)</f>
        <v>10433</v>
      </c>
      <c r="H37" s="292">
        <f t="shared" si="4"/>
        <v>0.72061058157204</v>
      </c>
    </row>
    <row r="38" spans="1:8">
      <c r="A38" s="376" t="s">
        <v>70</v>
      </c>
      <c r="B38" s="260" t="s">
        <v>71</v>
      </c>
      <c r="C38" s="240">
        <v>27</v>
      </c>
      <c r="D38" s="260" t="s">
        <v>72</v>
      </c>
      <c r="E38" s="250" t="s">
        <v>73</v>
      </c>
      <c r="F38" s="268">
        <v>1859</v>
      </c>
      <c r="G38" s="268">
        <v>1499</v>
      </c>
      <c r="H38" s="289">
        <f t="shared" si="4"/>
        <v>0.806347498655191</v>
      </c>
    </row>
    <row r="39" spans="1:8">
      <c r="A39" s="377"/>
      <c r="B39" s="260"/>
      <c r="C39" s="240">
        <v>28</v>
      </c>
      <c r="D39" s="260" t="s">
        <v>74</v>
      </c>
      <c r="E39" s="250" t="s">
        <v>75</v>
      </c>
      <c r="F39" s="268">
        <v>1094</v>
      </c>
      <c r="G39" s="268">
        <v>942</v>
      </c>
      <c r="H39" s="289">
        <f t="shared" si="4"/>
        <v>0.861060329067642</v>
      </c>
    </row>
    <row r="40" spans="1:8">
      <c r="A40" s="377"/>
      <c r="B40" s="260"/>
      <c r="C40" s="240">
        <v>29</v>
      </c>
      <c r="D40" s="260" t="s">
        <v>76</v>
      </c>
      <c r="E40" s="250" t="s">
        <v>77</v>
      </c>
      <c r="F40" s="268">
        <v>1322</v>
      </c>
      <c r="G40" s="268">
        <v>906</v>
      </c>
      <c r="H40" s="289">
        <f t="shared" si="4"/>
        <v>0.685325264750378</v>
      </c>
    </row>
    <row r="41" spans="1:8">
      <c r="A41" s="377"/>
      <c r="B41" s="260"/>
      <c r="C41" s="240">
        <v>30</v>
      </c>
      <c r="D41" s="371" t="s">
        <v>78</v>
      </c>
      <c r="E41" s="281" t="s">
        <v>79</v>
      </c>
      <c r="F41" s="282">
        <v>678</v>
      </c>
      <c r="G41" s="240">
        <v>515</v>
      </c>
      <c r="H41" s="294">
        <f t="shared" si="4"/>
        <v>0.759587020648968</v>
      </c>
    </row>
    <row r="42" spans="1:8">
      <c r="A42" s="377"/>
      <c r="B42" s="260"/>
      <c r="C42" s="240">
        <v>31</v>
      </c>
      <c r="D42" s="371" t="s">
        <v>80</v>
      </c>
      <c r="E42" s="281" t="s">
        <v>81</v>
      </c>
      <c r="F42" s="282">
        <v>1329</v>
      </c>
      <c r="G42" s="240">
        <v>765</v>
      </c>
      <c r="H42" s="294">
        <f t="shared" si="4"/>
        <v>0.575620767494357</v>
      </c>
    </row>
    <row r="43" customHeight="true" spans="1:8">
      <c r="A43" s="378"/>
      <c r="B43" s="297" t="s">
        <v>51</v>
      </c>
      <c r="C43" s="297"/>
      <c r="D43" s="297"/>
      <c r="E43" s="297"/>
      <c r="F43" s="321">
        <f>SUM(F38:F42)</f>
        <v>6282</v>
      </c>
      <c r="G43" s="321">
        <f>SUM(G38:G42)</f>
        <v>4627</v>
      </c>
      <c r="H43" s="292">
        <f t="shared" si="4"/>
        <v>0.736548869786692</v>
      </c>
    </row>
    <row r="44" spans="1:8">
      <c r="A44" s="376" t="s">
        <v>82</v>
      </c>
      <c r="B44" s="239" t="s">
        <v>83</v>
      </c>
      <c r="C44" s="240">
        <v>32</v>
      </c>
      <c r="D44" s="260" t="s">
        <v>84</v>
      </c>
      <c r="E44" s="250" t="s">
        <v>85</v>
      </c>
      <c r="F44" s="268">
        <v>360</v>
      </c>
      <c r="G44" s="268">
        <v>275</v>
      </c>
      <c r="H44" s="289">
        <f t="shared" si="4"/>
        <v>0.763888888888889</v>
      </c>
    </row>
    <row r="45" spans="1:8">
      <c r="A45" s="377"/>
      <c r="B45" s="243"/>
      <c r="C45" s="240">
        <v>33</v>
      </c>
      <c r="D45" s="260" t="s">
        <v>86</v>
      </c>
      <c r="E45" s="250" t="s">
        <v>87</v>
      </c>
      <c r="F45" s="268">
        <v>247</v>
      </c>
      <c r="G45" s="268">
        <v>179</v>
      </c>
      <c r="H45" s="289">
        <f t="shared" si="4"/>
        <v>0.724696356275304</v>
      </c>
    </row>
    <row r="46" spans="1:8">
      <c r="A46" s="377"/>
      <c r="B46" s="246"/>
      <c r="C46" s="252" t="s">
        <v>19</v>
      </c>
      <c r="D46" s="253"/>
      <c r="E46" s="273"/>
      <c r="F46" s="270">
        <f>SUM(F44:F45)</f>
        <v>607</v>
      </c>
      <c r="G46" s="270">
        <f>SUM(G44:G45)</f>
        <v>454</v>
      </c>
      <c r="H46" s="290">
        <f t="shared" si="4"/>
        <v>0.747940691927512</v>
      </c>
    </row>
    <row r="47" spans="1:8">
      <c r="A47" s="377"/>
      <c r="B47" s="239" t="s">
        <v>88</v>
      </c>
      <c r="C47" s="240">
        <v>34</v>
      </c>
      <c r="D47" s="260" t="s">
        <v>89</v>
      </c>
      <c r="E47" s="250" t="s">
        <v>90</v>
      </c>
      <c r="F47" s="268">
        <v>840</v>
      </c>
      <c r="G47" s="268">
        <v>208</v>
      </c>
      <c r="H47" s="289">
        <f t="shared" si="4"/>
        <v>0.247619047619048</v>
      </c>
    </row>
    <row r="48" spans="1:8">
      <c r="A48" s="377"/>
      <c r="B48" s="89"/>
      <c r="C48" s="240">
        <v>35</v>
      </c>
      <c r="D48" s="260" t="s">
        <v>91</v>
      </c>
      <c r="E48" s="250" t="s">
        <v>92</v>
      </c>
      <c r="F48" s="268">
        <v>559</v>
      </c>
      <c r="G48" s="268">
        <v>325</v>
      </c>
      <c r="H48" s="289">
        <f t="shared" si="4"/>
        <v>0.581395348837209</v>
      </c>
    </row>
    <row r="49" spans="1:8">
      <c r="A49" s="377"/>
      <c r="B49" s="89"/>
      <c r="C49" s="240">
        <v>36</v>
      </c>
      <c r="D49" s="260" t="s">
        <v>93</v>
      </c>
      <c r="E49" s="250" t="s">
        <v>94</v>
      </c>
      <c r="F49" s="240">
        <v>2064</v>
      </c>
      <c r="G49" s="240">
        <v>1983</v>
      </c>
      <c r="H49" s="294">
        <f t="shared" si="4"/>
        <v>0.960755813953488</v>
      </c>
    </row>
    <row r="50" spans="1:8">
      <c r="A50" s="377"/>
      <c r="B50" s="89"/>
      <c r="C50" s="240">
        <v>37</v>
      </c>
      <c r="D50" s="260" t="s">
        <v>95</v>
      </c>
      <c r="E50" s="250" t="s">
        <v>96</v>
      </c>
      <c r="F50" s="268">
        <v>718</v>
      </c>
      <c r="G50" s="268">
        <v>622</v>
      </c>
      <c r="H50" s="289">
        <f t="shared" ref="H50:H56" si="5">G50/F50</f>
        <v>0.866295264623955</v>
      </c>
    </row>
    <row r="51" spans="1:8">
      <c r="A51" s="377"/>
      <c r="B51" s="60"/>
      <c r="C51" s="298" t="s">
        <v>19</v>
      </c>
      <c r="D51" s="299"/>
      <c r="E51" s="323"/>
      <c r="F51" s="324">
        <f>SUM(F47:F50)</f>
        <v>4181</v>
      </c>
      <c r="G51" s="324">
        <f>SUM(G47:G50)</f>
        <v>3138</v>
      </c>
      <c r="H51" s="340">
        <f t="shared" si="5"/>
        <v>0.750538148768237</v>
      </c>
    </row>
    <row r="52" spans="1:8">
      <c r="A52" s="377"/>
      <c r="B52" s="381" t="s">
        <v>142</v>
      </c>
      <c r="C52" s="240">
        <v>38</v>
      </c>
      <c r="D52" s="240" t="s">
        <v>143</v>
      </c>
      <c r="E52" s="264" t="s">
        <v>144</v>
      </c>
      <c r="F52" s="268">
        <v>1249</v>
      </c>
      <c r="G52" s="268">
        <v>1249</v>
      </c>
      <c r="H52" s="289">
        <f t="shared" si="5"/>
        <v>1</v>
      </c>
    </row>
    <row r="53" spans="1:8">
      <c r="A53" s="377"/>
      <c r="B53" s="380"/>
      <c r="C53" s="298" t="s">
        <v>19</v>
      </c>
      <c r="D53" s="299"/>
      <c r="E53" s="323"/>
      <c r="F53" s="270">
        <f>SUM(F52)</f>
        <v>1249</v>
      </c>
      <c r="G53" s="270">
        <f>SUM(G52)</f>
        <v>1249</v>
      </c>
      <c r="H53" s="290">
        <f t="shared" si="5"/>
        <v>1</v>
      </c>
    </row>
    <row r="54" spans="1:8">
      <c r="A54" s="378"/>
      <c r="B54" s="258" t="s">
        <v>51</v>
      </c>
      <c r="C54" s="259"/>
      <c r="D54" s="259"/>
      <c r="E54" s="277"/>
      <c r="F54" s="278">
        <f>SUM(F53,F51,F46)</f>
        <v>6037</v>
      </c>
      <c r="G54" s="278">
        <f>SUM(G53,G51,G46)</f>
        <v>4841</v>
      </c>
      <c r="H54" s="292">
        <f t="shared" si="5"/>
        <v>0.801888355143283</v>
      </c>
    </row>
    <row r="55" spans="1:8">
      <c r="A55" s="376" t="s">
        <v>97</v>
      </c>
      <c r="B55" s="260" t="s">
        <v>98</v>
      </c>
      <c r="C55" s="240">
        <v>39</v>
      </c>
      <c r="D55" s="260" t="s">
        <v>99</v>
      </c>
      <c r="E55" s="250" t="s">
        <v>100</v>
      </c>
      <c r="F55" s="268">
        <v>1389</v>
      </c>
      <c r="G55" s="268">
        <v>1197</v>
      </c>
      <c r="H55" s="289">
        <f t="shared" si="5"/>
        <v>0.861771058315335</v>
      </c>
    </row>
    <row r="56" spans="1:8">
      <c r="A56" s="377"/>
      <c r="B56" s="239" t="s">
        <v>101</v>
      </c>
      <c r="C56" s="240">
        <v>40</v>
      </c>
      <c r="D56" s="260" t="s">
        <v>102</v>
      </c>
      <c r="E56" s="250" t="s">
        <v>103</v>
      </c>
      <c r="F56" s="268">
        <v>1534</v>
      </c>
      <c r="G56" s="268">
        <v>1369</v>
      </c>
      <c r="H56" s="289">
        <f t="shared" si="5"/>
        <v>0.892438070404172</v>
      </c>
    </row>
    <row r="57" spans="1:8">
      <c r="A57" s="377"/>
      <c r="B57" s="243"/>
      <c r="C57" s="240">
        <v>41</v>
      </c>
      <c r="D57" s="260" t="s">
        <v>104</v>
      </c>
      <c r="E57" s="250" t="s">
        <v>105</v>
      </c>
      <c r="F57" s="268">
        <v>1934</v>
      </c>
      <c r="G57" s="268">
        <v>1685</v>
      </c>
      <c r="H57" s="289">
        <f t="shared" si="4"/>
        <v>0.871251292657704</v>
      </c>
    </row>
    <row r="58" spans="1:8">
      <c r="A58" s="377"/>
      <c r="B58" s="243"/>
      <c r="C58" s="240">
        <v>42</v>
      </c>
      <c r="D58" s="260" t="s">
        <v>106</v>
      </c>
      <c r="E58" s="250" t="s">
        <v>107</v>
      </c>
      <c r="F58" s="240">
        <v>685</v>
      </c>
      <c r="G58" s="240">
        <v>492</v>
      </c>
      <c r="H58" s="294">
        <f t="shared" si="4"/>
        <v>0.718248175182482</v>
      </c>
    </row>
    <row r="59" spans="1:8">
      <c r="A59" s="377"/>
      <c r="B59" s="246"/>
      <c r="C59" s="252" t="s">
        <v>19</v>
      </c>
      <c r="D59" s="253"/>
      <c r="E59" s="273"/>
      <c r="F59" s="270">
        <f>SUM(F56:F58)</f>
        <v>4153</v>
      </c>
      <c r="G59" s="270">
        <f>SUM(G56:G58)</f>
        <v>3546</v>
      </c>
      <c r="H59" s="290">
        <f t="shared" si="4"/>
        <v>0.85384059715868</v>
      </c>
    </row>
    <row r="60" spans="1:8">
      <c r="A60" s="378"/>
      <c r="B60" s="258" t="s">
        <v>51</v>
      </c>
      <c r="C60" s="259"/>
      <c r="D60" s="259"/>
      <c r="E60" s="277"/>
      <c r="F60" s="278">
        <f>SUM(F55:F58)</f>
        <v>5542</v>
      </c>
      <c r="G60" s="278">
        <f>SUM(G55:G58)</f>
        <v>4743</v>
      </c>
      <c r="H60" s="292">
        <f t="shared" si="4"/>
        <v>0.855828220858896</v>
      </c>
    </row>
    <row r="61" spans="1:8">
      <c r="A61" s="376" t="s">
        <v>108</v>
      </c>
      <c r="B61" s="260" t="s">
        <v>109</v>
      </c>
      <c r="C61" s="240">
        <v>43</v>
      </c>
      <c r="D61" s="260" t="s">
        <v>110</v>
      </c>
      <c r="E61" s="250" t="s">
        <v>111</v>
      </c>
      <c r="F61" s="268">
        <v>5774</v>
      </c>
      <c r="G61" s="268">
        <v>5206</v>
      </c>
      <c r="H61" s="289">
        <f t="shared" si="4"/>
        <v>0.901627987530308</v>
      </c>
    </row>
    <row r="62" spans="1:8">
      <c r="A62" s="377"/>
      <c r="B62" s="239" t="s">
        <v>112</v>
      </c>
      <c r="C62" s="260">
        <v>44</v>
      </c>
      <c r="D62" s="260" t="s">
        <v>113</v>
      </c>
      <c r="E62" s="250" t="s">
        <v>114</v>
      </c>
      <c r="F62" s="268">
        <v>1517</v>
      </c>
      <c r="G62" s="268">
        <v>1428</v>
      </c>
      <c r="H62" s="289">
        <f t="shared" si="4"/>
        <v>0.941331575477917</v>
      </c>
    </row>
    <row r="63" spans="1:8">
      <c r="A63" s="377"/>
      <c r="B63" s="243"/>
      <c r="C63" s="260">
        <v>45</v>
      </c>
      <c r="D63" s="260" t="s">
        <v>115</v>
      </c>
      <c r="E63" s="250" t="s">
        <v>116</v>
      </c>
      <c r="F63" s="268">
        <v>2046</v>
      </c>
      <c r="G63" s="268">
        <v>2029</v>
      </c>
      <c r="H63" s="289">
        <f t="shared" si="4"/>
        <v>0.99169110459433</v>
      </c>
    </row>
    <row r="64" spans="1:8">
      <c r="A64" s="377"/>
      <c r="B64" s="246"/>
      <c r="C64" s="252" t="s">
        <v>19</v>
      </c>
      <c r="D64" s="253"/>
      <c r="E64" s="273"/>
      <c r="F64" s="270">
        <f>SUM(F62:F63)</f>
        <v>3563</v>
      </c>
      <c r="G64" s="270">
        <f>SUM(G62:G63)</f>
        <v>3457</v>
      </c>
      <c r="H64" s="290">
        <f t="shared" si="4"/>
        <v>0.970249789503228</v>
      </c>
    </row>
    <row r="65" spans="1:8">
      <c r="A65" s="377"/>
      <c r="B65" s="261" t="s">
        <v>117</v>
      </c>
      <c r="C65" s="240">
        <v>46</v>
      </c>
      <c r="D65" s="260" t="s">
        <v>118</v>
      </c>
      <c r="E65" s="250" t="s">
        <v>119</v>
      </c>
      <c r="F65" s="268">
        <v>3174</v>
      </c>
      <c r="G65" s="268">
        <v>3001</v>
      </c>
      <c r="H65" s="289">
        <f t="shared" si="4"/>
        <v>0.945494643982357</v>
      </c>
    </row>
    <row r="66" spans="1:8">
      <c r="A66" s="377"/>
      <c r="B66" s="305"/>
      <c r="C66" s="252" t="s">
        <v>19</v>
      </c>
      <c r="D66" s="253"/>
      <c r="E66" s="273"/>
      <c r="F66" s="270">
        <f>SUM(F65:F65)</f>
        <v>3174</v>
      </c>
      <c r="G66" s="270">
        <f>SUM(G65:G65)</f>
        <v>3001</v>
      </c>
      <c r="H66" s="290">
        <f t="shared" si="4"/>
        <v>0.945494643982357</v>
      </c>
    </row>
    <row r="67" spans="1:8">
      <c r="A67" s="377"/>
      <c r="B67" s="239" t="s">
        <v>121</v>
      </c>
      <c r="C67" s="240">
        <v>47</v>
      </c>
      <c r="D67" s="260" t="s">
        <v>122</v>
      </c>
      <c r="E67" s="250" t="s">
        <v>123</v>
      </c>
      <c r="F67" s="268">
        <v>1300</v>
      </c>
      <c r="G67" s="268">
        <v>1060</v>
      </c>
      <c r="H67" s="289">
        <f t="shared" si="4"/>
        <v>0.815384615384615</v>
      </c>
    </row>
    <row r="68" spans="1:8">
      <c r="A68" s="377"/>
      <c r="B68" s="243"/>
      <c r="C68" s="240">
        <v>48</v>
      </c>
      <c r="D68" s="260" t="s">
        <v>145</v>
      </c>
      <c r="E68" s="250" t="s">
        <v>146</v>
      </c>
      <c r="F68" s="328">
        <v>1207</v>
      </c>
      <c r="G68" s="268">
        <v>630</v>
      </c>
      <c r="H68" s="289">
        <f t="shared" si="4"/>
        <v>0.52195526097763</v>
      </c>
    </row>
    <row r="69" spans="1:8">
      <c r="A69" s="377"/>
      <c r="B69" s="243"/>
      <c r="C69" s="240">
        <v>49</v>
      </c>
      <c r="D69" s="260" t="s">
        <v>147</v>
      </c>
      <c r="E69" s="250" t="s">
        <v>148</v>
      </c>
      <c r="F69" s="328">
        <v>1617</v>
      </c>
      <c r="G69" s="268">
        <v>272</v>
      </c>
      <c r="H69" s="289">
        <f t="shared" si="4"/>
        <v>0.168212739641311</v>
      </c>
    </row>
    <row r="70" spans="1:8">
      <c r="A70" s="377"/>
      <c r="B70" s="243"/>
      <c r="C70" s="240">
        <v>50</v>
      </c>
      <c r="D70" s="260" t="s">
        <v>126</v>
      </c>
      <c r="E70" s="250" t="s">
        <v>127</v>
      </c>
      <c r="F70" s="328">
        <v>775</v>
      </c>
      <c r="G70" s="268">
        <v>413</v>
      </c>
      <c r="H70" s="289">
        <f t="shared" si="4"/>
        <v>0.532903225806452</v>
      </c>
    </row>
    <row r="71" spans="1:8">
      <c r="A71" s="377"/>
      <c r="B71" s="243"/>
      <c r="C71" s="240">
        <v>51</v>
      </c>
      <c r="D71" s="260" t="s">
        <v>149</v>
      </c>
      <c r="E71" s="264" t="s">
        <v>150</v>
      </c>
      <c r="F71" s="268">
        <v>1741</v>
      </c>
      <c r="G71" s="268">
        <v>93</v>
      </c>
      <c r="H71" s="289">
        <f t="shared" si="4"/>
        <v>0.0534175761056864</v>
      </c>
    </row>
    <row r="72" spans="1:8">
      <c r="A72" s="377"/>
      <c r="B72" s="246"/>
      <c r="C72" s="252" t="s">
        <v>19</v>
      </c>
      <c r="D72" s="253"/>
      <c r="E72" s="273"/>
      <c r="F72" s="270">
        <f>SUM(F67:F71)</f>
        <v>6640</v>
      </c>
      <c r="G72" s="270">
        <f>SUM(G67:G71)</f>
        <v>2468</v>
      </c>
      <c r="H72" s="290">
        <f t="shared" si="4"/>
        <v>0.371686746987952</v>
      </c>
    </row>
    <row r="73" spans="1:8">
      <c r="A73" s="377"/>
      <c r="B73" s="239" t="s">
        <v>129</v>
      </c>
      <c r="C73" s="240">
        <v>52</v>
      </c>
      <c r="D73" s="260" t="s">
        <v>130</v>
      </c>
      <c r="E73" s="250" t="s">
        <v>131</v>
      </c>
      <c r="F73" s="328">
        <v>1168</v>
      </c>
      <c r="G73" s="268">
        <v>1111</v>
      </c>
      <c r="H73" s="289">
        <f t="shared" si="4"/>
        <v>0.951198630136986</v>
      </c>
    </row>
    <row r="74" spans="1:8">
      <c r="A74" s="377"/>
      <c r="B74" s="243"/>
      <c r="C74" s="240">
        <v>53</v>
      </c>
      <c r="D74" s="260" t="s">
        <v>132</v>
      </c>
      <c r="E74" s="250" t="s">
        <v>133</v>
      </c>
      <c r="F74" s="328">
        <v>1483</v>
      </c>
      <c r="G74" s="268">
        <v>1013</v>
      </c>
      <c r="H74" s="289">
        <f t="shared" si="4"/>
        <v>0.683074848280512</v>
      </c>
    </row>
    <row r="75" spans="1:8">
      <c r="A75" s="377"/>
      <c r="B75" s="246"/>
      <c r="C75" s="252" t="s">
        <v>19</v>
      </c>
      <c r="D75" s="253"/>
      <c r="E75" s="273"/>
      <c r="F75" s="270">
        <f>SUM(F73:F74)</f>
        <v>2651</v>
      </c>
      <c r="G75" s="270">
        <f>SUM(G73:G74)</f>
        <v>2124</v>
      </c>
      <c r="H75" s="290">
        <f t="shared" si="4"/>
        <v>0.801207091663523</v>
      </c>
    </row>
    <row r="76" spans="1:8">
      <c r="A76" s="378"/>
      <c r="B76" s="258" t="s">
        <v>51</v>
      </c>
      <c r="C76" s="259"/>
      <c r="D76" s="259"/>
      <c r="E76" s="277"/>
      <c r="F76" s="329">
        <f>SUM(F61:F63,F65:F65,F67:F71,F73:F74)</f>
        <v>21802</v>
      </c>
      <c r="G76" s="329">
        <f>SUM(G61:G63,G65:G65,G67:G71,G73:G74)</f>
        <v>16256</v>
      </c>
      <c r="H76" s="292">
        <f t="shared" si="4"/>
        <v>0.745619667920374</v>
      </c>
    </row>
    <row r="77" spans="1:8">
      <c r="A77" s="375" t="s">
        <v>134</v>
      </c>
      <c r="B77" s="307">
        <v>19</v>
      </c>
      <c r="C77" s="308">
        <v>53</v>
      </c>
      <c r="D77" s="309"/>
      <c r="E77" s="330"/>
      <c r="F77" s="331">
        <f>SUM(F24,F37,F43,F54,F60,F76)</f>
        <v>80126</v>
      </c>
      <c r="G77" s="332">
        <f>SUM(G24,G37,G43,G54,G60,G76)</f>
        <v>62930</v>
      </c>
      <c r="H77" s="343">
        <f t="shared" si="4"/>
        <v>0.785388013878142</v>
      </c>
    </row>
  </sheetData>
  <mergeCells count="45">
    <mergeCell ref="A1:H1"/>
    <mergeCell ref="C7:E7"/>
    <mergeCell ref="C13:E13"/>
    <mergeCell ref="C22:E22"/>
    <mergeCell ref="B24:E24"/>
    <mergeCell ref="C27:E27"/>
    <mergeCell ref="C30:E30"/>
    <mergeCell ref="C32:E32"/>
    <mergeCell ref="C36:E36"/>
    <mergeCell ref="B37:E37"/>
    <mergeCell ref="B43:E43"/>
    <mergeCell ref="C46:E46"/>
    <mergeCell ref="C51:E51"/>
    <mergeCell ref="C53:E53"/>
    <mergeCell ref="B54:E54"/>
    <mergeCell ref="C59:E59"/>
    <mergeCell ref="B60:E60"/>
    <mergeCell ref="C64:E64"/>
    <mergeCell ref="C66:E66"/>
    <mergeCell ref="C72:E72"/>
    <mergeCell ref="C75:E75"/>
    <mergeCell ref="B76:E76"/>
    <mergeCell ref="C77:E77"/>
    <mergeCell ref="A3:A24"/>
    <mergeCell ref="A25:A37"/>
    <mergeCell ref="A38:A43"/>
    <mergeCell ref="A44:A54"/>
    <mergeCell ref="A55:A60"/>
    <mergeCell ref="A61:A76"/>
    <mergeCell ref="B3:B7"/>
    <mergeCell ref="B8:B13"/>
    <mergeCell ref="B14:B22"/>
    <mergeCell ref="B25:B27"/>
    <mergeCell ref="B28:B30"/>
    <mergeCell ref="B31:B32"/>
    <mergeCell ref="B33:B36"/>
    <mergeCell ref="B38:B42"/>
    <mergeCell ref="B44:B46"/>
    <mergeCell ref="B47:B51"/>
    <mergeCell ref="B52:B53"/>
    <mergeCell ref="B56:B59"/>
    <mergeCell ref="B62:B64"/>
    <mergeCell ref="B65:B66"/>
    <mergeCell ref="B67:B72"/>
    <mergeCell ref="B73:B75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workbookViewId="0">
      <selection activeCell="F46" sqref="F46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193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1041</v>
      </c>
      <c r="H5" s="289">
        <f t="shared" si="0"/>
        <v>0.836144578313253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4511</v>
      </c>
      <c r="H7" s="290">
        <f t="shared" si="0"/>
        <v>0.817654522385354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1788</v>
      </c>
      <c r="H12" s="289">
        <f t="shared" si="0"/>
        <v>0.863768115942029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3956</v>
      </c>
      <c r="H13" s="290">
        <f t="shared" si="0"/>
        <v>0.790725564661203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159</v>
      </c>
      <c r="H24" s="289">
        <f t="shared" ref="H24:H31" si="1">G24/F24</f>
        <v>0.484756097560976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274</v>
      </c>
      <c r="H25" s="289">
        <f t="shared" si="1"/>
        <v>0.44264943457189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164</v>
      </c>
      <c r="H26" s="289">
        <f t="shared" si="1"/>
        <v>0.420512820512821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195</v>
      </c>
      <c r="H28" s="289">
        <f t="shared" si="1"/>
        <v>0.276595744680851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362</v>
      </c>
      <c r="H29" s="289">
        <f t="shared" si="1"/>
        <v>0.345749761222541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5186</v>
      </c>
      <c r="G31" s="270">
        <f>SUM(G23:G30)</f>
        <v>1972</v>
      </c>
      <c r="H31" s="290">
        <f t="shared" si="1"/>
        <v>0.380254531430775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30329</v>
      </c>
      <c r="G32" s="278">
        <f>SUM(G24:G30,G3:G6,G8:G12,G14:G21,G23)</f>
        <v>24012</v>
      </c>
      <c r="H32" s="292">
        <f t="shared" si="0"/>
        <v>0.791717498104125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3501</v>
      </c>
      <c r="G42" s="268">
        <v>2302</v>
      </c>
      <c r="H42" s="289">
        <f t="shared" si="4"/>
        <v>0.657526421022565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1259</v>
      </c>
      <c r="G43" s="268">
        <v>948</v>
      </c>
      <c r="H43" s="289">
        <f t="shared" si="4"/>
        <v>0.752978554408261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5340</v>
      </c>
      <c r="G44" s="283">
        <f>SUM(G41:G43)</f>
        <v>3660</v>
      </c>
      <c r="H44" s="368">
        <f t="shared" si="4"/>
        <v>0.685393258426966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14515</v>
      </c>
      <c r="G45" s="278">
        <f>SUM(G33:G34,G36:G37,G39,G41:G43)</f>
        <v>12164</v>
      </c>
      <c r="H45" s="292">
        <f t="shared" si="4"/>
        <v>0.838029624526352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974</v>
      </c>
      <c r="H47" s="289">
        <f t="shared" si="4"/>
        <v>0.890310786106033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1100</v>
      </c>
      <c r="H48" s="289">
        <f t="shared" si="4"/>
        <v>0.832072617246596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540</v>
      </c>
      <c r="H49" s="294">
        <f t="shared" si="4"/>
        <v>0.79646017699115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950</v>
      </c>
      <c r="H50" s="294">
        <f t="shared" si="4"/>
        <v>0.714823175319789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5063</v>
      </c>
      <c r="H51" s="295">
        <f t="shared" si="4"/>
        <v>0.805953517987902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344</v>
      </c>
      <c r="G52" s="282">
        <v>176</v>
      </c>
      <c r="H52" s="294">
        <f t="shared" si="4"/>
        <v>0.511627906976744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323</v>
      </c>
      <c r="G53" s="282">
        <v>67</v>
      </c>
      <c r="H53" s="294">
        <f t="shared" si="4"/>
        <v>0.207430340557276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1096</v>
      </c>
      <c r="G54" s="282">
        <v>308</v>
      </c>
      <c r="H54" s="294">
        <f t="shared" si="4"/>
        <v>0.281021897810219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1040</v>
      </c>
      <c r="G55" s="282">
        <v>446</v>
      </c>
      <c r="H55" s="294">
        <f t="shared" si="4"/>
        <v>0.428846153846154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2803</v>
      </c>
      <c r="G56" s="283">
        <f>SUM(G52:G55)</f>
        <v>997</v>
      </c>
      <c r="H56" s="295">
        <f t="shared" si="4"/>
        <v>0.355690331787371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9085</v>
      </c>
      <c r="G57" s="321">
        <f>SUM(G56,G51)</f>
        <v>6060</v>
      </c>
      <c r="H57" s="292">
        <f t="shared" si="4"/>
        <v>0.667033571821684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296</v>
      </c>
      <c r="H58" s="289">
        <f t="shared" si="4"/>
        <v>0.822222222222222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477</v>
      </c>
      <c r="H60" s="290">
        <f t="shared" si="4"/>
        <v>0.785831960461285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5004</v>
      </c>
      <c r="H68" s="292">
        <f t="shared" si="4"/>
        <v>0.828614008941878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1392</v>
      </c>
      <c r="G69" s="268">
        <v>1199</v>
      </c>
      <c r="H69" s="289">
        <f t="shared" si="4"/>
        <v>0.861350574712644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1392</v>
      </c>
      <c r="G70" s="270">
        <f>SUM(G69)</f>
        <v>1199</v>
      </c>
      <c r="H70" s="290">
        <f t="shared" si="4"/>
        <v>0.861350574712644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509</v>
      </c>
      <c r="H73" s="294">
        <f t="shared" si="4"/>
        <v>0.74198250728863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3587</v>
      </c>
      <c r="H74" s="290">
        <f t="shared" si="4"/>
        <v>0.86350505536832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5546</v>
      </c>
      <c r="G75" s="278">
        <f>SUM(G69,G71:G73)</f>
        <v>4786</v>
      </c>
      <c r="H75" s="292">
        <f t="shared" si="4"/>
        <v>0.862964298593581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786</v>
      </c>
      <c r="H83" s="289">
        <f t="shared" si="4"/>
        <v>0.651201325600663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727</v>
      </c>
      <c r="H84" s="289">
        <f t="shared" si="4"/>
        <v>0.449598021026592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921</v>
      </c>
      <c r="H86" s="289">
        <f t="shared" si="4"/>
        <v>0.529006318207926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3967</v>
      </c>
      <c r="H87" s="290">
        <f t="shared" si="4"/>
        <v>0.597439759036145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17767</v>
      </c>
      <c r="H91" s="292">
        <f t="shared" si="4"/>
        <v>0.814925236216861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87316</v>
      </c>
      <c r="G92" s="332">
        <f>SUM(G32,G45,G57,G68,G75,G91)</f>
        <v>69793</v>
      </c>
      <c r="H92" s="343">
        <f t="shared" si="4"/>
        <v>0.799315131247423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55" workbookViewId="0">
      <selection activeCell="G85" sqref="G85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194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159</v>
      </c>
      <c r="H24" s="289">
        <f t="shared" ref="H24:H31" si="1">G24/F24</f>
        <v>0.484756097560976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274</v>
      </c>
      <c r="H25" s="289">
        <f t="shared" si="1"/>
        <v>0.44264943457189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164</v>
      </c>
      <c r="H26" s="289">
        <f t="shared" si="1"/>
        <v>0.420512820512821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195</v>
      </c>
      <c r="H28" s="289">
        <f t="shared" si="1"/>
        <v>0.276595744680851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362</v>
      </c>
      <c r="H29" s="289">
        <f t="shared" si="1"/>
        <v>0.345749761222541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48</v>
      </c>
      <c r="H30" s="289">
        <f t="shared" si="1"/>
        <v>0.296296296296296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5186</v>
      </c>
      <c r="G31" s="270">
        <f>SUM(G23:G30)</f>
        <v>1972</v>
      </c>
      <c r="H31" s="290">
        <f t="shared" si="1"/>
        <v>0.380254531430775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30329</v>
      </c>
      <c r="G32" s="278">
        <f>SUM(G24:G30,G3:G6,G8:G12,G14:G21,G23)</f>
        <v>24070</v>
      </c>
      <c r="H32" s="292">
        <f t="shared" si="0"/>
        <v>0.793629859210656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3501</v>
      </c>
      <c r="G42" s="268">
        <v>2304</v>
      </c>
      <c r="H42" s="289">
        <f t="shared" si="4"/>
        <v>0.658097686375321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1259</v>
      </c>
      <c r="G43" s="268">
        <v>952</v>
      </c>
      <c r="H43" s="289">
        <f t="shared" si="4"/>
        <v>0.756155679110405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5340</v>
      </c>
      <c r="G44" s="283">
        <f>SUM(G41:G43)</f>
        <v>3666</v>
      </c>
      <c r="H44" s="368">
        <f t="shared" si="4"/>
        <v>0.686516853932584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14515</v>
      </c>
      <c r="G45" s="278">
        <f>SUM(G33:G34,G36:G37,G39,G41:G43)</f>
        <v>12170</v>
      </c>
      <c r="H45" s="292">
        <f t="shared" si="4"/>
        <v>0.838442990010334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974</v>
      </c>
      <c r="H47" s="289">
        <f t="shared" si="4"/>
        <v>0.890310786106033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1110</v>
      </c>
      <c r="H48" s="289">
        <f t="shared" si="4"/>
        <v>0.83963691376702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540</v>
      </c>
      <c r="H49" s="294">
        <f t="shared" si="4"/>
        <v>0.79646017699115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956</v>
      </c>
      <c r="H50" s="294">
        <f t="shared" si="4"/>
        <v>0.71933784800602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5079</v>
      </c>
      <c r="H51" s="295">
        <f t="shared" si="4"/>
        <v>0.808500477554919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344</v>
      </c>
      <c r="G52" s="282">
        <v>177</v>
      </c>
      <c r="H52" s="294">
        <f t="shared" si="4"/>
        <v>0.51453488372093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324</v>
      </c>
      <c r="G53" s="282">
        <v>67</v>
      </c>
      <c r="H53" s="294">
        <f t="shared" si="4"/>
        <v>0.20679012345679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1101</v>
      </c>
      <c r="G54" s="282">
        <v>335</v>
      </c>
      <c r="H54" s="294">
        <f t="shared" si="4"/>
        <v>0.304268846503179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1040</v>
      </c>
      <c r="G55" s="282">
        <v>450</v>
      </c>
      <c r="H55" s="294">
        <f t="shared" si="4"/>
        <v>0.432692307692308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2809</v>
      </c>
      <c r="G56" s="283">
        <f>SUM(G52:G55)</f>
        <v>1029</v>
      </c>
      <c r="H56" s="295">
        <f t="shared" si="4"/>
        <v>0.366322534709861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9091</v>
      </c>
      <c r="G57" s="321">
        <f>SUM(G56,G51)</f>
        <v>6108</v>
      </c>
      <c r="H57" s="292">
        <f t="shared" si="4"/>
        <v>0.671873281267187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296</v>
      </c>
      <c r="H58" s="289">
        <f t="shared" si="4"/>
        <v>0.822222222222222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477</v>
      </c>
      <c r="H60" s="290">
        <f t="shared" si="4"/>
        <v>0.785831960461285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5004</v>
      </c>
      <c r="H68" s="292">
        <f t="shared" si="4"/>
        <v>0.828614008941878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1392</v>
      </c>
      <c r="G69" s="268">
        <v>1199</v>
      </c>
      <c r="H69" s="289">
        <f t="shared" si="4"/>
        <v>0.861350574712644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1392</v>
      </c>
      <c r="G70" s="270">
        <f>SUM(G69)</f>
        <v>1199</v>
      </c>
      <c r="H70" s="290">
        <f t="shared" si="4"/>
        <v>0.861350574712644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509</v>
      </c>
      <c r="H73" s="294">
        <f t="shared" si="4"/>
        <v>0.74198250728863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3587</v>
      </c>
      <c r="H74" s="290">
        <f t="shared" si="4"/>
        <v>0.86350505536832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5546</v>
      </c>
      <c r="G75" s="278">
        <f>SUM(G69,G71:G73)</f>
        <v>4786</v>
      </c>
      <c r="H75" s="292">
        <f t="shared" si="4"/>
        <v>0.862964298593581</v>
      </c>
    </row>
    <row r="76" spans="1:8">
      <c r="A76" s="376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377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377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377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377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377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377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377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786</v>
      </c>
      <c r="H83" s="289">
        <f t="shared" si="4"/>
        <v>0.651201325600663</v>
      </c>
    </row>
    <row r="84" spans="1:8">
      <c r="A84" s="377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734</v>
      </c>
      <c r="H84" s="289">
        <f t="shared" si="4"/>
        <v>0.453927025355597</v>
      </c>
    </row>
    <row r="85" spans="1:8">
      <c r="A85" s="377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377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921</v>
      </c>
      <c r="H86" s="289">
        <f t="shared" si="4"/>
        <v>0.529006318207926</v>
      </c>
    </row>
    <row r="87" spans="1:8">
      <c r="A87" s="377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3974</v>
      </c>
      <c r="H87" s="290">
        <f t="shared" si="4"/>
        <v>0.598493975903614</v>
      </c>
    </row>
    <row r="88" spans="1:8">
      <c r="A88" s="377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377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377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378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17774</v>
      </c>
      <c r="H91" s="292">
        <f t="shared" si="4"/>
        <v>0.815246307678195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87322</v>
      </c>
      <c r="G92" s="332">
        <f>SUM(G32,G45,G57,G68,G75,G91)</f>
        <v>69912</v>
      </c>
      <c r="H92" s="343">
        <f t="shared" si="4"/>
        <v>0.8006229816083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2"/>
  <sheetViews>
    <sheetView topLeftCell="A13" workbookViewId="0">
      <selection activeCell="K67" sqref="K67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195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169</v>
      </c>
      <c r="H24" s="289">
        <f t="shared" ref="H24:H31" si="1">G24/F24</f>
        <v>0.515243902439024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325</v>
      </c>
      <c r="H25" s="289">
        <f t="shared" si="1"/>
        <v>0.525040387722132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182</v>
      </c>
      <c r="H26" s="289">
        <f t="shared" si="1"/>
        <v>0.466666666666667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205</v>
      </c>
      <c r="H28" s="289">
        <f t="shared" si="1"/>
        <v>0.290780141843972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399</v>
      </c>
      <c r="H29" s="289">
        <f t="shared" si="1"/>
        <v>0.3810888252149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67</v>
      </c>
      <c r="H30" s="289">
        <f t="shared" si="1"/>
        <v>0.41358024691358</v>
      </c>
    </row>
    <row r="31" spans="1:8">
      <c r="A31" s="242"/>
      <c r="B31" s="87"/>
      <c r="C31" s="252" t="s">
        <v>19</v>
      </c>
      <c r="D31" s="253"/>
      <c r="E31" s="273"/>
      <c r="F31" s="270">
        <f>SUM(F23:F30)</f>
        <v>5186</v>
      </c>
      <c r="G31" s="270">
        <f>SUM(G23:G30)</f>
        <v>2117</v>
      </c>
      <c r="H31" s="290">
        <f t="shared" si="1"/>
        <v>0.408214423447744</v>
      </c>
    </row>
    <row r="32" spans="1:8">
      <c r="A32" s="257"/>
      <c r="B32" s="258" t="s">
        <v>51</v>
      </c>
      <c r="C32" s="259"/>
      <c r="D32" s="259"/>
      <c r="E32" s="277"/>
      <c r="F32" s="278">
        <f>SUM(F24:F30,F3:F6,F8:F12,F14:F21,F23)</f>
        <v>30329</v>
      </c>
      <c r="G32" s="278">
        <f>SUM(G24:G30,G3:G6,G8:G12,G14:G21,G23)</f>
        <v>24215</v>
      </c>
      <c r="H32" s="292">
        <f t="shared" si="0"/>
        <v>0.798410761976986</v>
      </c>
    </row>
    <row r="33" spans="1:8">
      <c r="A33" s="238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242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242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242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242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242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242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242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242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2" si="4">G41/F41</f>
        <v>0.706896551724138</v>
      </c>
    </row>
    <row r="42" spans="1:8">
      <c r="A42" s="242"/>
      <c r="B42" s="89"/>
      <c r="C42" s="240">
        <v>32</v>
      </c>
      <c r="D42" s="239" t="s">
        <v>139</v>
      </c>
      <c r="E42" s="250" t="s">
        <v>68</v>
      </c>
      <c r="F42" s="268">
        <v>3501</v>
      </c>
      <c r="G42" s="268">
        <v>2304</v>
      </c>
      <c r="H42" s="289">
        <f t="shared" si="4"/>
        <v>0.658097686375321</v>
      </c>
    </row>
    <row r="43" spans="1:8">
      <c r="A43" s="242"/>
      <c r="B43" s="89"/>
      <c r="C43" s="240">
        <v>33</v>
      </c>
      <c r="D43" s="239" t="s">
        <v>140</v>
      </c>
      <c r="E43" s="264" t="s">
        <v>141</v>
      </c>
      <c r="F43" s="268">
        <v>1259</v>
      </c>
      <c r="G43" s="268">
        <v>952</v>
      </c>
      <c r="H43" s="289">
        <f t="shared" si="4"/>
        <v>0.756155679110405</v>
      </c>
    </row>
    <row r="44" spans="1:8">
      <c r="A44" s="242"/>
      <c r="B44" s="60"/>
      <c r="C44" s="252" t="s">
        <v>19</v>
      </c>
      <c r="D44" s="253"/>
      <c r="E44" s="273"/>
      <c r="F44" s="283">
        <f>SUM(F41:F43)</f>
        <v>5340</v>
      </c>
      <c r="G44" s="283">
        <f>SUM(G41:G43)</f>
        <v>3666</v>
      </c>
      <c r="H44" s="368">
        <f t="shared" si="4"/>
        <v>0.686516853932584</v>
      </c>
    </row>
    <row r="45" spans="1:8">
      <c r="A45" s="257"/>
      <c r="B45" s="258" t="s">
        <v>51</v>
      </c>
      <c r="C45" s="259"/>
      <c r="D45" s="259"/>
      <c r="E45" s="277"/>
      <c r="F45" s="278">
        <f>SUM(F33:F34,F36:F37,F39,F41:F43)</f>
        <v>14515</v>
      </c>
      <c r="G45" s="278">
        <f>SUM(G33:G34,G36:G37,G39,G41:G43)</f>
        <v>12170</v>
      </c>
      <c r="H45" s="292">
        <f t="shared" si="4"/>
        <v>0.838442990010334</v>
      </c>
    </row>
    <row r="46" spans="1:8">
      <c r="A46" s="238" t="s">
        <v>70</v>
      </c>
      <c r="B46" s="239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242"/>
      <c r="B47" s="243"/>
      <c r="C47" s="240">
        <v>35</v>
      </c>
      <c r="D47" s="260" t="s">
        <v>74</v>
      </c>
      <c r="E47" s="250" t="s">
        <v>75</v>
      </c>
      <c r="F47" s="268">
        <v>1094</v>
      </c>
      <c r="G47" s="268">
        <v>981</v>
      </c>
      <c r="H47" s="289">
        <f t="shared" si="4"/>
        <v>0.896709323583181</v>
      </c>
    </row>
    <row r="48" spans="1:8">
      <c r="A48" s="242"/>
      <c r="B48" s="243"/>
      <c r="C48" s="240">
        <v>36</v>
      </c>
      <c r="D48" s="260" t="s">
        <v>76</v>
      </c>
      <c r="E48" s="250" t="s">
        <v>77</v>
      </c>
      <c r="F48" s="268">
        <v>1322</v>
      </c>
      <c r="G48" s="268">
        <v>1120</v>
      </c>
      <c r="H48" s="289">
        <f t="shared" si="4"/>
        <v>0.847201210287443</v>
      </c>
    </row>
    <row r="49" spans="1:8">
      <c r="A49" s="242"/>
      <c r="B49" s="243"/>
      <c r="C49" s="240">
        <v>37</v>
      </c>
      <c r="D49" s="371" t="s">
        <v>78</v>
      </c>
      <c r="E49" s="281" t="s">
        <v>79</v>
      </c>
      <c r="F49" s="282">
        <v>678</v>
      </c>
      <c r="G49" s="240">
        <v>541</v>
      </c>
      <c r="H49" s="294">
        <f t="shared" si="4"/>
        <v>0.797935103244838</v>
      </c>
    </row>
    <row r="50" spans="1:8">
      <c r="A50" s="242"/>
      <c r="B50" s="243"/>
      <c r="C50" s="240">
        <v>38</v>
      </c>
      <c r="D50" s="371" t="s">
        <v>80</v>
      </c>
      <c r="E50" s="281" t="s">
        <v>81</v>
      </c>
      <c r="F50" s="282">
        <v>1329</v>
      </c>
      <c r="G50" s="240">
        <v>961</v>
      </c>
      <c r="H50" s="294">
        <f t="shared" si="4"/>
        <v>0.723100075244545</v>
      </c>
    </row>
    <row r="51" spans="1:8">
      <c r="A51" s="242"/>
      <c r="B51" s="60"/>
      <c r="C51" s="252" t="s">
        <v>19</v>
      </c>
      <c r="D51" s="253"/>
      <c r="E51" s="273"/>
      <c r="F51" s="283">
        <f>SUM(F46:F50)</f>
        <v>6282</v>
      </c>
      <c r="G51" s="283">
        <f t="shared" ref="G51" si="5">SUM(G46:G50)</f>
        <v>5102</v>
      </c>
      <c r="H51" s="295">
        <f t="shared" si="4"/>
        <v>0.812161731932506</v>
      </c>
    </row>
    <row r="52" spans="1:8">
      <c r="A52" s="242"/>
      <c r="B52" s="239" t="s">
        <v>155</v>
      </c>
      <c r="C52" s="240">
        <v>39</v>
      </c>
      <c r="D52" s="371" t="s">
        <v>156</v>
      </c>
      <c r="E52" s="281" t="s">
        <v>157</v>
      </c>
      <c r="F52" s="282">
        <v>344</v>
      </c>
      <c r="G52" s="282">
        <v>177</v>
      </c>
      <c r="H52" s="294">
        <f t="shared" si="4"/>
        <v>0.51453488372093</v>
      </c>
    </row>
    <row r="53" spans="1:8">
      <c r="A53" s="242"/>
      <c r="B53" s="243"/>
      <c r="C53" s="240">
        <v>40</v>
      </c>
      <c r="D53" s="371" t="s">
        <v>158</v>
      </c>
      <c r="E53" s="281" t="s">
        <v>159</v>
      </c>
      <c r="F53" s="282">
        <v>325</v>
      </c>
      <c r="G53" s="282">
        <v>68</v>
      </c>
      <c r="H53" s="294">
        <f t="shared" si="4"/>
        <v>0.209230769230769</v>
      </c>
    </row>
    <row r="54" spans="1:8">
      <c r="A54" s="242"/>
      <c r="B54" s="243"/>
      <c r="C54" s="240">
        <v>41</v>
      </c>
      <c r="D54" s="371" t="s">
        <v>160</v>
      </c>
      <c r="E54" s="281" t="s">
        <v>161</v>
      </c>
      <c r="F54" s="282">
        <v>1105</v>
      </c>
      <c r="G54" s="282">
        <v>369</v>
      </c>
      <c r="H54" s="294">
        <f t="shared" si="4"/>
        <v>0.33393665158371</v>
      </c>
    </row>
    <row r="55" spans="1:8">
      <c r="A55" s="242"/>
      <c r="B55" s="243"/>
      <c r="C55" s="240">
        <v>42</v>
      </c>
      <c r="D55" s="371" t="s">
        <v>162</v>
      </c>
      <c r="E55" s="281" t="s">
        <v>163</v>
      </c>
      <c r="F55" s="282">
        <v>1040</v>
      </c>
      <c r="G55" s="282">
        <v>451</v>
      </c>
      <c r="H55" s="294">
        <f t="shared" si="4"/>
        <v>0.433653846153846</v>
      </c>
    </row>
    <row r="56" spans="1:8">
      <c r="A56" s="242"/>
      <c r="B56" s="60"/>
      <c r="C56" s="252" t="s">
        <v>19</v>
      </c>
      <c r="D56" s="253"/>
      <c r="E56" s="273"/>
      <c r="F56" s="283">
        <f>SUM(F52:F55)</f>
        <v>2814</v>
      </c>
      <c r="G56" s="283">
        <f>SUM(G52:G55)</f>
        <v>1065</v>
      </c>
      <c r="H56" s="295">
        <f t="shared" si="4"/>
        <v>0.378464818763326</v>
      </c>
    </row>
    <row r="57" customHeight="true" spans="1:8">
      <c r="A57" s="257"/>
      <c r="B57" s="297" t="s">
        <v>51</v>
      </c>
      <c r="C57" s="297"/>
      <c r="D57" s="297"/>
      <c r="E57" s="297"/>
      <c r="F57" s="321">
        <f>SUM(F56,F51)</f>
        <v>9096</v>
      </c>
      <c r="G57" s="321">
        <f>SUM(G56,G51)</f>
        <v>6167</v>
      </c>
      <c r="H57" s="292">
        <f t="shared" si="4"/>
        <v>0.677990325417766</v>
      </c>
    </row>
    <row r="58" spans="1:8">
      <c r="A58" s="238" t="s">
        <v>82</v>
      </c>
      <c r="B58" s="239" t="s">
        <v>83</v>
      </c>
      <c r="C58" s="240">
        <v>43</v>
      </c>
      <c r="D58" s="260" t="s">
        <v>153</v>
      </c>
      <c r="E58" s="250" t="s">
        <v>85</v>
      </c>
      <c r="F58" s="268">
        <v>360</v>
      </c>
      <c r="G58" s="268">
        <v>296</v>
      </c>
      <c r="H58" s="289">
        <f t="shared" si="4"/>
        <v>0.822222222222222</v>
      </c>
    </row>
    <row r="59" spans="1:8">
      <c r="A59" s="242"/>
      <c r="B59" s="243"/>
      <c r="C59" s="240">
        <v>44</v>
      </c>
      <c r="D59" s="260" t="s">
        <v>86</v>
      </c>
      <c r="E59" s="250" t="s">
        <v>87</v>
      </c>
      <c r="F59" s="268">
        <v>247</v>
      </c>
      <c r="G59" s="268">
        <v>181</v>
      </c>
      <c r="H59" s="289">
        <f t="shared" si="4"/>
        <v>0.732793522267207</v>
      </c>
    </row>
    <row r="60" spans="1:8">
      <c r="A60" s="242"/>
      <c r="B60" s="246"/>
      <c r="C60" s="252" t="s">
        <v>19</v>
      </c>
      <c r="D60" s="253"/>
      <c r="E60" s="273"/>
      <c r="F60" s="270">
        <f>SUM(F58:F59)</f>
        <v>607</v>
      </c>
      <c r="G60" s="270">
        <f>SUM(G58:G59)</f>
        <v>477</v>
      </c>
      <c r="H60" s="290">
        <f t="shared" si="4"/>
        <v>0.785831960461285</v>
      </c>
    </row>
    <row r="61" spans="1:8">
      <c r="A61" s="242"/>
      <c r="B61" s="239" t="s">
        <v>88</v>
      </c>
      <c r="C61" s="240">
        <v>45</v>
      </c>
      <c r="D61" s="260" t="s">
        <v>89</v>
      </c>
      <c r="E61" s="250" t="s">
        <v>90</v>
      </c>
      <c r="F61" s="268">
        <v>841</v>
      </c>
      <c r="G61" s="268">
        <v>322</v>
      </c>
      <c r="H61" s="289">
        <f t="shared" si="4"/>
        <v>0.382877526753864</v>
      </c>
    </row>
    <row r="62" spans="1:8">
      <c r="A62" s="242"/>
      <c r="B62" s="89"/>
      <c r="C62" s="240">
        <v>46</v>
      </c>
      <c r="D62" s="260" t="s">
        <v>91</v>
      </c>
      <c r="E62" s="250" t="s">
        <v>92</v>
      </c>
      <c r="F62" s="268">
        <v>560</v>
      </c>
      <c r="G62" s="268">
        <v>351</v>
      </c>
      <c r="H62" s="289">
        <f t="shared" si="4"/>
        <v>0.626785714285714</v>
      </c>
    </row>
    <row r="63" spans="1:8">
      <c r="A63" s="242"/>
      <c r="B63" s="89"/>
      <c r="C63" s="240">
        <v>47</v>
      </c>
      <c r="D63" s="260" t="s">
        <v>93</v>
      </c>
      <c r="E63" s="250" t="s">
        <v>94</v>
      </c>
      <c r="F63" s="240">
        <v>2064</v>
      </c>
      <c r="G63" s="240">
        <v>1983</v>
      </c>
      <c r="H63" s="294">
        <f t="shared" si="4"/>
        <v>0.960755813953488</v>
      </c>
    </row>
    <row r="64" spans="1:8">
      <c r="A64" s="242"/>
      <c r="B64" s="89"/>
      <c r="C64" s="240">
        <v>48</v>
      </c>
      <c r="D64" s="260" t="s">
        <v>95</v>
      </c>
      <c r="E64" s="250" t="s">
        <v>96</v>
      </c>
      <c r="F64" s="268">
        <v>718</v>
      </c>
      <c r="G64" s="268">
        <v>622</v>
      </c>
      <c r="H64" s="289">
        <f t="shared" si="4"/>
        <v>0.866295264623955</v>
      </c>
    </row>
    <row r="65" spans="1:8">
      <c r="A65" s="242"/>
      <c r="B65" s="60"/>
      <c r="C65" s="298" t="s">
        <v>19</v>
      </c>
      <c r="D65" s="299"/>
      <c r="E65" s="323"/>
      <c r="F65" s="324">
        <f>SUM(F61:F64)</f>
        <v>4183</v>
      </c>
      <c r="G65" s="324">
        <f>SUM(G61:G64)</f>
        <v>3278</v>
      </c>
      <c r="H65" s="340">
        <f t="shared" si="4"/>
        <v>0.783648099450155</v>
      </c>
    </row>
    <row r="66" spans="1:8">
      <c r="A66" s="242"/>
      <c r="B66" s="300" t="s">
        <v>142</v>
      </c>
      <c r="C66" s="240">
        <v>49</v>
      </c>
      <c r="D66" s="240" t="s">
        <v>143</v>
      </c>
      <c r="E66" s="264" t="s">
        <v>144</v>
      </c>
      <c r="F66" s="268">
        <v>1249</v>
      </c>
      <c r="G66" s="268">
        <v>1249</v>
      </c>
      <c r="H66" s="289">
        <f t="shared" si="4"/>
        <v>1</v>
      </c>
    </row>
    <row r="67" spans="1:8">
      <c r="A67" s="242"/>
      <c r="B67" s="60"/>
      <c r="C67" s="298" t="s">
        <v>19</v>
      </c>
      <c r="D67" s="299"/>
      <c r="E67" s="323"/>
      <c r="F67" s="270">
        <f>SUM(F66)</f>
        <v>1249</v>
      </c>
      <c r="G67" s="270">
        <f>SUM(G66)</f>
        <v>1249</v>
      </c>
      <c r="H67" s="290">
        <f t="shared" si="4"/>
        <v>1</v>
      </c>
    </row>
    <row r="68" spans="1:8">
      <c r="A68" s="257"/>
      <c r="B68" s="258" t="s">
        <v>51</v>
      </c>
      <c r="C68" s="259"/>
      <c r="D68" s="259"/>
      <c r="E68" s="277"/>
      <c r="F68" s="278">
        <f>SUM(F58:F59,F61:F64,F66)</f>
        <v>6039</v>
      </c>
      <c r="G68" s="278">
        <f>SUM(G58:G59,G61:G64,G66)</f>
        <v>5004</v>
      </c>
      <c r="H68" s="292">
        <f t="shared" si="4"/>
        <v>0.828614008941878</v>
      </c>
    </row>
    <row r="69" spans="1:8">
      <c r="A69" s="238" t="s">
        <v>97</v>
      </c>
      <c r="B69" s="239" t="s">
        <v>98</v>
      </c>
      <c r="C69" s="240">
        <v>50</v>
      </c>
      <c r="D69" s="260" t="s">
        <v>99</v>
      </c>
      <c r="E69" s="250" t="s">
        <v>100</v>
      </c>
      <c r="F69" s="268">
        <v>1392</v>
      </c>
      <c r="G69" s="268">
        <v>1199</v>
      </c>
      <c r="H69" s="289">
        <f t="shared" si="4"/>
        <v>0.861350574712644</v>
      </c>
    </row>
    <row r="70" spans="1:8">
      <c r="A70" s="242"/>
      <c r="B70" s="60"/>
      <c r="C70" s="298" t="s">
        <v>19</v>
      </c>
      <c r="D70" s="299"/>
      <c r="E70" s="323"/>
      <c r="F70" s="270">
        <f>SUM(F69)</f>
        <v>1392</v>
      </c>
      <c r="G70" s="270">
        <f>SUM(G69)</f>
        <v>1199</v>
      </c>
      <c r="H70" s="290">
        <f t="shared" si="4"/>
        <v>0.861350574712644</v>
      </c>
    </row>
    <row r="71" spans="1:8">
      <c r="A71" s="242"/>
      <c r="B71" s="239" t="s">
        <v>101</v>
      </c>
      <c r="C71" s="240">
        <v>51</v>
      </c>
      <c r="D71" s="260" t="s">
        <v>102</v>
      </c>
      <c r="E71" s="250" t="s">
        <v>103</v>
      </c>
      <c r="F71" s="268">
        <v>1534</v>
      </c>
      <c r="G71" s="268">
        <v>1393</v>
      </c>
      <c r="H71" s="289">
        <f t="shared" si="4"/>
        <v>0.908083441981747</v>
      </c>
    </row>
    <row r="72" spans="1:8">
      <c r="A72" s="242"/>
      <c r="B72" s="243"/>
      <c r="C72" s="240">
        <v>52</v>
      </c>
      <c r="D72" s="260" t="s">
        <v>104</v>
      </c>
      <c r="E72" s="250" t="s">
        <v>105</v>
      </c>
      <c r="F72" s="268">
        <v>1934</v>
      </c>
      <c r="G72" s="268">
        <v>1685</v>
      </c>
      <c r="H72" s="289">
        <f t="shared" si="4"/>
        <v>0.871251292657704</v>
      </c>
    </row>
    <row r="73" spans="1:8">
      <c r="A73" s="242"/>
      <c r="B73" s="243"/>
      <c r="C73" s="240">
        <v>53</v>
      </c>
      <c r="D73" s="260" t="s">
        <v>106</v>
      </c>
      <c r="E73" s="250" t="s">
        <v>107</v>
      </c>
      <c r="F73" s="240">
        <v>686</v>
      </c>
      <c r="G73" s="240">
        <v>509</v>
      </c>
      <c r="H73" s="294">
        <f t="shared" si="4"/>
        <v>0.74198250728863</v>
      </c>
    </row>
    <row r="74" spans="1:8">
      <c r="A74" s="242"/>
      <c r="B74" s="246"/>
      <c r="C74" s="252" t="s">
        <v>19</v>
      </c>
      <c r="D74" s="253"/>
      <c r="E74" s="273"/>
      <c r="F74" s="270">
        <f>SUM(F71:F73)</f>
        <v>4154</v>
      </c>
      <c r="G74" s="270">
        <f>SUM(G71:G73)</f>
        <v>3587</v>
      </c>
      <c r="H74" s="290">
        <f t="shared" si="4"/>
        <v>0.86350505536832</v>
      </c>
    </row>
    <row r="75" spans="1:8">
      <c r="A75" s="257"/>
      <c r="B75" s="258" t="s">
        <v>51</v>
      </c>
      <c r="C75" s="259"/>
      <c r="D75" s="259"/>
      <c r="E75" s="277"/>
      <c r="F75" s="278">
        <f>SUM(F69,F71:F73)</f>
        <v>5546</v>
      </c>
      <c r="G75" s="278">
        <f>SUM(G69,G71:G73)</f>
        <v>4786</v>
      </c>
      <c r="H75" s="292">
        <f t="shared" si="4"/>
        <v>0.862964298593581</v>
      </c>
    </row>
    <row r="76" spans="1:8">
      <c r="A76" s="238" t="s">
        <v>108</v>
      </c>
      <c r="B76" s="260" t="s">
        <v>109</v>
      </c>
      <c r="C76" s="240">
        <v>54</v>
      </c>
      <c r="D76" s="260" t="s">
        <v>110</v>
      </c>
      <c r="E76" s="250" t="s">
        <v>111</v>
      </c>
      <c r="F76" s="268">
        <v>5774</v>
      </c>
      <c r="G76" s="268">
        <v>5218</v>
      </c>
      <c r="H76" s="289">
        <f t="shared" si="4"/>
        <v>0.903706269483893</v>
      </c>
    </row>
    <row r="77" spans="1:8">
      <c r="A77" s="242"/>
      <c r="B77" s="239" t="s">
        <v>112</v>
      </c>
      <c r="C77" s="260">
        <v>55</v>
      </c>
      <c r="D77" s="260" t="s">
        <v>113</v>
      </c>
      <c r="E77" s="250" t="s">
        <v>114</v>
      </c>
      <c r="F77" s="268">
        <v>1517</v>
      </c>
      <c r="G77" s="268">
        <v>1428</v>
      </c>
      <c r="H77" s="289">
        <f t="shared" si="4"/>
        <v>0.941331575477917</v>
      </c>
    </row>
    <row r="78" spans="1:8">
      <c r="A78" s="242"/>
      <c r="B78" s="243"/>
      <c r="C78" s="260">
        <v>56</v>
      </c>
      <c r="D78" s="260" t="s">
        <v>115</v>
      </c>
      <c r="E78" s="250" t="s">
        <v>116</v>
      </c>
      <c r="F78" s="268">
        <v>2046</v>
      </c>
      <c r="G78" s="268">
        <v>2029</v>
      </c>
      <c r="H78" s="289">
        <f t="shared" si="4"/>
        <v>0.99169110459433</v>
      </c>
    </row>
    <row r="79" spans="1:8">
      <c r="A79" s="242"/>
      <c r="B79" s="246"/>
      <c r="C79" s="252" t="s">
        <v>19</v>
      </c>
      <c r="D79" s="253"/>
      <c r="E79" s="273"/>
      <c r="F79" s="270">
        <f>SUM(F77:F78)</f>
        <v>3563</v>
      </c>
      <c r="G79" s="270">
        <f>SUM(G77:G78)</f>
        <v>3457</v>
      </c>
      <c r="H79" s="290">
        <f t="shared" si="4"/>
        <v>0.970249789503228</v>
      </c>
    </row>
    <row r="80" spans="1:8">
      <c r="A80" s="242"/>
      <c r="B80" s="261" t="s">
        <v>117</v>
      </c>
      <c r="C80" s="240">
        <v>57</v>
      </c>
      <c r="D80" s="260" t="s">
        <v>118</v>
      </c>
      <c r="E80" s="250" t="s">
        <v>119</v>
      </c>
      <c r="F80" s="268">
        <v>3174</v>
      </c>
      <c r="G80" s="268">
        <v>3001</v>
      </c>
      <c r="H80" s="289">
        <f t="shared" si="4"/>
        <v>0.945494643982357</v>
      </c>
    </row>
    <row r="81" spans="1:8">
      <c r="A81" s="242"/>
      <c r="B81" s="305"/>
      <c r="C81" s="252" t="s">
        <v>19</v>
      </c>
      <c r="D81" s="253"/>
      <c r="E81" s="273"/>
      <c r="F81" s="270">
        <f>SUM(F80:F80)</f>
        <v>3174</v>
      </c>
      <c r="G81" s="270">
        <f>SUM(G80:G80)</f>
        <v>3001</v>
      </c>
      <c r="H81" s="290">
        <f t="shared" si="4"/>
        <v>0.945494643982357</v>
      </c>
    </row>
    <row r="82" spans="1:8">
      <c r="A82" s="242"/>
      <c r="B82" s="239" t="s">
        <v>121</v>
      </c>
      <c r="C82" s="240">
        <v>58</v>
      </c>
      <c r="D82" s="260" t="s">
        <v>122</v>
      </c>
      <c r="E82" s="250" t="s">
        <v>123</v>
      </c>
      <c r="F82" s="268">
        <v>1300</v>
      </c>
      <c r="G82" s="268">
        <v>1083</v>
      </c>
      <c r="H82" s="289">
        <f t="shared" si="4"/>
        <v>0.833076923076923</v>
      </c>
    </row>
    <row r="83" spans="1:8">
      <c r="A83" s="242"/>
      <c r="B83" s="243"/>
      <c r="C83" s="240">
        <v>59</v>
      </c>
      <c r="D83" s="260" t="s">
        <v>145</v>
      </c>
      <c r="E83" s="250" t="s">
        <v>146</v>
      </c>
      <c r="F83" s="328">
        <v>1207</v>
      </c>
      <c r="G83" s="268">
        <v>786</v>
      </c>
      <c r="H83" s="289">
        <f t="shared" si="4"/>
        <v>0.651201325600663</v>
      </c>
    </row>
    <row r="84" spans="1:8">
      <c r="A84" s="242"/>
      <c r="B84" s="243"/>
      <c r="C84" s="240">
        <v>60</v>
      </c>
      <c r="D84" s="260" t="s">
        <v>147</v>
      </c>
      <c r="E84" s="250" t="s">
        <v>148</v>
      </c>
      <c r="F84" s="328">
        <v>1617</v>
      </c>
      <c r="G84" s="268">
        <v>734</v>
      </c>
      <c r="H84" s="289">
        <f t="shared" si="4"/>
        <v>0.453927025355597</v>
      </c>
    </row>
    <row r="85" spans="1:8">
      <c r="A85" s="242"/>
      <c r="B85" s="243"/>
      <c r="C85" s="240">
        <v>61</v>
      </c>
      <c r="D85" s="260" t="s">
        <v>126</v>
      </c>
      <c r="E85" s="250" t="s">
        <v>127</v>
      </c>
      <c r="F85" s="328">
        <v>775</v>
      </c>
      <c r="G85" s="268">
        <v>450</v>
      </c>
      <c r="H85" s="289">
        <f t="shared" si="4"/>
        <v>0.580645161290323</v>
      </c>
    </row>
    <row r="86" spans="1:8">
      <c r="A86" s="242"/>
      <c r="B86" s="243"/>
      <c r="C86" s="240">
        <v>62</v>
      </c>
      <c r="D86" s="260" t="s">
        <v>149</v>
      </c>
      <c r="E86" s="264" t="s">
        <v>150</v>
      </c>
      <c r="F86" s="268">
        <v>1741</v>
      </c>
      <c r="G86" s="268">
        <v>921</v>
      </c>
      <c r="H86" s="289">
        <f t="shared" si="4"/>
        <v>0.529006318207926</v>
      </c>
    </row>
    <row r="87" spans="1:8">
      <c r="A87" s="242"/>
      <c r="B87" s="246"/>
      <c r="C87" s="252" t="s">
        <v>19</v>
      </c>
      <c r="D87" s="253"/>
      <c r="E87" s="273"/>
      <c r="F87" s="270">
        <f>SUM(F82:F86)</f>
        <v>6640</v>
      </c>
      <c r="G87" s="270">
        <f>SUM(G82:G86)</f>
        <v>3974</v>
      </c>
      <c r="H87" s="290">
        <f t="shared" si="4"/>
        <v>0.598493975903614</v>
      </c>
    </row>
    <row r="88" spans="1:8">
      <c r="A88" s="242"/>
      <c r="B88" s="239" t="s">
        <v>129</v>
      </c>
      <c r="C88" s="240">
        <v>63</v>
      </c>
      <c r="D88" s="260" t="s">
        <v>130</v>
      </c>
      <c r="E88" s="250" t="s">
        <v>131</v>
      </c>
      <c r="F88" s="328">
        <v>1168</v>
      </c>
      <c r="G88" s="268">
        <v>1111</v>
      </c>
      <c r="H88" s="289">
        <f t="shared" si="4"/>
        <v>0.951198630136986</v>
      </c>
    </row>
    <row r="89" spans="1:8">
      <c r="A89" s="242"/>
      <c r="B89" s="243"/>
      <c r="C89" s="240">
        <v>64</v>
      </c>
      <c r="D89" s="260" t="s">
        <v>132</v>
      </c>
      <c r="E89" s="250" t="s">
        <v>133</v>
      </c>
      <c r="F89" s="328">
        <v>1483</v>
      </c>
      <c r="G89" s="268">
        <v>1013</v>
      </c>
      <c r="H89" s="289">
        <f t="shared" si="4"/>
        <v>0.683074848280512</v>
      </c>
    </row>
    <row r="90" spans="1:8">
      <c r="A90" s="242"/>
      <c r="B90" s="246"/>
      <c r="C90" s="252" t="s">
        <v>19</v>
      </c>
      <c r="D90" s="253"/>
      <c r="E90" s="273"/>
      <c r="F90" s="270">
        <f>SUM(F88:F89)</f>
        <v>2651</v>
      </c>
      <c r="G90" s="270">
        <f>SUM(G88:G89)</f>
        <v>2124</v>
      </c>
      <c r="H90" s="290">
        <f t="shared" si="4"/>
        <v>0.801207091663523</v>
      </c>
    </row>
    <row r="91" spans="1:8">
      <c r="A91" s="257"/>
      <c r="B91" s="258" t="s">
        <v>51</v>
      </c>
      <c r="C91" s="259"/>
      <c r="D91" s="259"/>
      <c r="E91" s="277"/>
      <c r="F91" s="329">
        <f>SUM(F76:F78,F80:F80,F82:F86,F88:F89)</f>
        <v>21802</v>
      </c>
      <c r="G91" s="329">
        <f>SUM(G76:G78,G80:G80,G82:G86,G88:G89)</f>
        <v>17774</v>
      </c>
      <c r="H91" s="292">
        <f t="shared" si="4"/>
        <v>0.815246307678195</v>
      </c>
    </row>
    <row r="92" spans="1:8">
      <c r="A92" s="375" t="s">
        <v>134</v>
      </c>
      <c r="B92" s="307">
        <v>20</v>
      </c>
      <c r="C92" s="308">
        <v>64</v>
      </c>
      <c r="D92" s="309"/>
      <c r="E92" s="330"/>
      <c r="F92" s="331">
        <f>SUM(F32,F45,F57,F68,F75,F91)</f>
        <v>87327</v>
      </c>
      <c r="G92" s="332">
        <f>SUM(G32,G45,G57,G68,G75,G91)</f>
        <v>70116</v>
      </c>
      <c r="H92" s="343">
        <f t="shared" si="4"/>
        <v>0.802913188360988</v>
      </c>
    </row>
  </sheetData>
  <mergeCells count="52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C51:E51"/>
    <mergeCell ref="C56:E56"/>
    <mergeCell ref="B57:E57"/>
    <mergeCell ref="C60:E60"/>
    <mergeCell ref="C65:E65"/>
    <mergeCell ref="C67:E67"/>
    <mergeCell ref="B68:E68"/>
    <mergeCell ref="C70:E70"/>
    <mergeCell ref="C74:E74"/>
    <mergeCell ref="B75:E75"/>
    <mergeCell ref="C79:E79"/>
    <mergeCell ref="C81:E81"/>
    <mergeCell ref="C87:E87"/>
    <mergeCell ref="C90:E90"/>
    <mergeCell ref="B91:E91"/>
    <mergeCell ref="C92:E92"/>
    <mergeCell ref="A3:A32"/>
    <mergeCell ref="A33:A45"/>
    <mergeCell ref="A46:A57"/>
    <mergeCell ref="A58:A68"/>
    <mergeCell ref="A69:A75"/>
    <mergeCell ref="A76:A91"/>
    <mergeCell ref="B3:B7"/>
    <mergeCell ref="B8:B13"/>
    <mergeCell ref="B14:B22"/>
    <mergeCell ref="B23:B31"/>
    <mergeCell ref="B33:B35"/>
    <mergeCell ref="B36:B38"/>
    <mergeCell ref="B39:B40"/>
    <mergeCell ref="B41:B44"/>
    <mergeCell ref="B46:B51"/>
    <mergeCell ref="B52:B56"/>
    <mergeCell ref="B58:B60"/>
    <mergeCell ref="B61:B65"/>
    <mergeCell ref="B66:B67"/>
    <mergeCell ref="B69:B70"/>
    <mergeCell ref="B71:B74"/>
    <mergeCell ref="B77:B79"/>
    <mergeCell ref="B80:B81"/>
    <mergeCell ref="B82:B87"/>
    <mergeCell ref="B88:B90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4"/>
  <sheetViews>
    <sheetView topLeftCell="A31" workbookViewId="0">
      <selection activeCell="K8" sqref="K8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196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2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3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7" si="0">G4/F4</f>
        <v>0.876712328767123</v>
      </c>
    </row>
    <row r="5" spans="1:8">
      <c r="A5" s="373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373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373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373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3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3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3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3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373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373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3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3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3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3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3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3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3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3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3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373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169</v>
      </c>
      <c r="H24" s="289">
        <f t="shared" ref="H24:H32" si="1">G24/F24</f>
        <v>0.515243902439024</v>
      </c>
    </row>
    <row r="25" spans="1:8">
      <c r="A25" s="373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325</v>
      </c>
      <c r="H25" s="289">
        <f t="shared" si="1"/>
        <v>0.525040387722132</v>
      </c>
    </row>
    <row r="26" spans="1:8">
      <c r="A26" s="373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182</v>
      </c>
      <c r="H26" s="289">
        <f t="shared" si="1"/>
        <v>0.466666666666667</v>
      </c>
    </row>
    <row r="27" spans="1:8">
      <c r="A27" s="373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410</v>
      </c>
      <c r="H27" s="289">
        <f t="shared" si="1"/>
        <v>0.380687093779016</v>
      </c>
    </row>
    <row r="28" spans="1:8">
      <c r="A28" s="373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205</v>
      </c>
      <c r="H28" s="289">
        <f t="shared" si="1"/>
        <v>0.290780141843972</v>
      </c>
    </row>
    <row r="29" spans="1:8">
      <c r="A29" s="373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399</v>
      </c>
      <c r="H29" s="289">
        <f t="shared" si="1"/>
        <v>0.3810888252149</v>
      </c>
    </row>
    <row r="30" spans="1:8">
      <c r="A30" s="373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67</v>
      </c>
      <c r="H30" s="289">
        <f t="shared" si="1"/>
        <v>0.41358024691358</v>
      </c>
    </row>
    <row r="31" spans="1:8">
      <c r="A31" s="373"/>
      <c r="B31" s="86"/>
      <c r="C31" s="240">
        <v>26</v>
      </c>
      <c r="D31" s="260" t="s">
        <v>197</v>
      </c>
      <c r="E31" s="250" t="s">
        <v>198</v>
      </c>
      <c r="F31" s="268">
        <v>169</v>
      </c>
      <c r="G31" s="268">
        <v>152</v>
      </c>
      <c r="H31" s="289">
        <f t="shared" si="1"/>
        <v>0.899408284023669</v>
      </c>
    </row>
    <row r="32" spans="1:8">
      <c r="A32" s="373"/>
      <c r="B32" s="87"/>
      <c r="C32" s="252" t="s">
        <v>19</v>
      </c>
      <c r="D32" s="253"/>
      <c r="E32" s="273"/>
      <c r="F32" s="270">
        <f>SUM(F23:F31)</f>
        <v>5355</v>
      </c>
      <c r="G32" s="270">
        <f>SUM(G23:G31)</f>
        <v>2269</v>
      </c>
      <c r="H32" s="290">
        <f t="shared" si="1"/>
        <v>0.423716153127918</v>
      </c>
    </row>
    <row r="33" spans="1:8">
      <c r="A33" s="374"/>
      <c r="B33" s="258" t="s">
        <v>51</v>
      </c>
      <c r="C33" s="259"/>
      <c r="D33" s="259"/>
      <c r="E33" s="277"/>
      <c r="F33" s="278">
        <f>SUM(F7,F13,F22,F32)</f>
        <v>30498</v>
      </c>
      <c r="G33" s="278">
        <f>SUM(G7,G13,G22,G32)</f>
        <v>24367</v>
      </c>
      <c r="H33" s="292">
        <f t="shared" si="0"/>
        <v>0.798970424290117</v>
      </c>
    </row>
    <row r="34" spans="1:8">
      <c r="A34" s="238" t="s">
        <v>52</v>
      </c>
      <c r="B34" s="239" t="s">
        <v>53</v>
      </c>
      <c r="C34" s="240">
        <v>27</v>
      </c>
      <c r="D34" s="260" t="s">
        <v>54</v>
      </c>
      <c r="E34" s="250" t="s">
        <v>55</v>
      </c>
      <c r="F34" s="279">
        <v>2294</v>
      </c>
      <c r="G34" s="268">
        <v>1932</v>
      </c>
      <c r="H34" s="289">
        <f t="shared" si="0"/>
        <v>0.842197035745423</v>
      </c>
    </row>
    <row r="35" spans="1:8">
      <c r="A35" s="242"/>
      <c r="B35" s="243"/>
      <c r="C35" s="240">
        <v>28</v>
      </c>
      <c r="D35" s="260" t="s">
        <v>56</v>
      </c>
      <c r="E35" s="250" t="s">
        <v>57</v>
      </c>
      <c r="F35" s="268">
        <v>1813</v>
      </c>
      <c r="G35" s="268">
        <v>1808</v>
      </c>
      <c r="H35" s="289">
        <f t="shared" si="0"/>
        <v>0.997242140099283</v>
      </c>
    </row>
    <row r="36" spans="1:8">
      <c r="A36" s="242"/>
      <c r="B36" s="246"/>
      <c r="C36" s="252" t="s">
        <v>19</v>
      </c>
      <c r="D36" s="253"/>
      <c r="E36" s="273"/>
      <c r="F36" s="283">
        <f>SUM(F34:F35)</f>
        <v>4107</v>
      </c>
      <c r="G36" s="283">
        <f>SUM(G34:G35)</f>
        <v>3740</v>
      </c>
      <c r="H36" s="368">
        <f t="shared" si="0"/>
        <v>0.91064037009983</v>
      </c>
    </row>
    <row r="37" spans="1:8">
      <c r="A37" s="242"/>
      <c r="B37" s="239" t="s">
        <v>58</v>
      </c>
      <c r="C37" s="260">
        <v>29</v>
      </c>
      <c r="D37" s="260" t="s">
        <v>59</v>
      </c>
      <c r="E37" s="250" t="s">
        <v>60</v>
      </c>
      <c r="F37" s="268">
        <v>1145</v>
      </c>
      <c r="G37" s="268">
        <v>1145</v>
      </c>
      <c r="H37" s="289">
        <f t="shared" si="0"/>
        <v>1</v>
      </c>
    </row>
    <row r="38" spans="1:8">
      <c r="A38" s="242"/>
      <c r="B38" s="243"/>
      <c r="C38" s="260">
        <v>30</v>
      </c>
      <c r="D38" s="260" t="s">
        <v>137</v>
      </c>
      <c r="E38" s="264" t="s">
        <v>138</v>
      </c>
      <c r="F38" s="268">
        <v>913</v>
      </c>
      <c r="G38" s="268">
        <v>615</v>
      </c>
      <c r="H38" s="289">
        <f t="shared" ref="H38:H41" si="2">G38/F38</f>
        <v>0.673603504928806</v>
      </c>
    </row>
    <row r="39" spans="1:8">
      <c r="A39" s="242"/>
      <c r="B39" s="60"/>
      <c r="C39" s="252" t="s">
        <v>19</v>
      </c>
      <c r="D39" s="253"/>
      <c r="E39" s="273"/>
      <c r="F39" s="283">
        <f>SUM(F37:F38)</f>
        <v>2058</v>
      </c>
      <c r="G39" s="283">
        <f t="shared" ref="G39" si="3">SUM(G37:G38)</f>
        <v>1760</v>
      </c>
      <c r="H39" s="368">
        <f t="shared" si="2"/>
        <v>0.855199222546161</v>
      </c>
    </row>
    <row r="40" spans="1:8">
      <c r="A40" s="242"/>
      <c r="B40" s="261" t="s">
        <v>61</v>
      </c>
      <c r="C40" s="240">
        <v>31</v>
      </c>
      <c r="D40" s="260" t="s">
        <v>62</v>
      </c>
      <c r="E40" s="250" t="s">
        <v>63</v>
      </c>
      <c r="F40" s="268">
        <v>3010</v>
      </c>
      <c r="G40" s="268">
        <v>3004</v>
      </c>
      <c r="H40" s="289">
        <f t="shared" si="2"/>
        <v>0.998006644518272</v>
      </c>
    </row>
    <row r="41" spans="1:8">
      <c r="A41" s="242"/>
      <c r="B41" s="60"/>
      <c r="C41" s="252" t="s">
        <v>19</v>
      </c>
      <c r="D41" s="253"/>
      <c r="E41" s="273"/>
      <c r="F41" s="283">
        <f>SUM(F40)</f>
        <v>3010</v>
      </c>
      <c r="G41" s="283">
        <f>SUM(G40)</f>
        <v>3004</v>
      </c>
      <c r="H41" s="368">
        <f t="shared" si="2"/>
        <v>0.998006644518272</v>
      </c>
    </row>
    <row r="42" spans="1:8">
      <c r="A42" s="242"/>
      <c r="B42" s="239" t="s">
        <v>64</v>
      </c>
      <c r="C42" s="240">
        <v>32</v>
      </c>
      <c r="D42" s="239" t="s">
        <v>65</v>
      </c>
      <c r="E42" s="250" t="s">
        <v>66</v>
      </c>
      <c r="F42" s="268">
        <v>580</v>
      </c>
      <c r="G42" s="268">
        <v>410</v>
      </c>
      <c r="H42" s="289">
        <f t="shared" ref="H42:H94" si="4">G42/F42</f>
        <v>0.706896551724138</v>
      </c>
    </row>
    <row r="43" spans="1:8">
      <c r="A43" s="242"/>
      <c r="B43" s="89"/>
      <c r="C43" s="240">
        <v>33</v>
      </c>
      <c r="D43" s="239" t="s">
        <v>139</v>
      </c>
      <c r="E43" s="250" t="s">
        <v>68</v>
      </c>
      <c r="F43" s="268">
        <v>3501</v>
      </c>
      <c r="G43" s="268">
        <v>2304</v>
      </c>
      <c r="H43" s="289">
        <f t="shared" si="4"/>
        <v>0.658097686375321</v>
      </c>
    </row>
    <row r="44" spans="1:8">
      <c r="A44" s="242"/>
      <c r="B44" s="89"/>
      <c r="C44" s="240">
        <v>34</v>
      </c>
      <c r="D44" s="239" t="s">
        <v>140</v>
      </c>
      <c r="E44" s="264" t="s">
        <v>141</v>
      </c>
      <c r="F44" s="268">
        <v>1259</v>
      </c>
      <c r="G44" s="268">
        <v>952</v>
      </c>
      <c r="H44" s="289">
        <f t="shared" si="4"/>
        <v>0.756155679110405</v>
      </c>
    </row>
    <row r="45" spans="1:8">
      <c r="A45" s="242"/>
      <c r="B45" s="60"/>
      <c r="C45" s="252" t="s">
        <v>19</v>
      </c>
      <c r="D45" s="253"/>
      <c r="E45" s="273"/>
      <c r="F45" s="283">
        <f>SUM(F42:F44)</f>
        <v>5340</v>
      </c>
      <c r="G45" s="283">
        <f>SUM(G42:G44)</f>
        <v>3666</v>
      </c>
      <c r="H45" s="368">
        <f t="shared" si="4"/>
        <v>0.686516853932584</v>
      </c>
    </row>
    <row r="46" spans="1:8">
      <c r="A46" s="257"/>
      <c r="B46" s="258" t="s">
        <v>51</v>
      </c>
      <c r="C46" s="259"/>
      <c r="D46" s="259"/>
      <c r="E46" s="277"/>
      <c r="F46" s="278">
        <f>SUM(F34:F35,F37:F38,F40,F42:F44)</f>
        <v>14515</v>
      </c>
      <c r="G46" s="278">
        <f>SUM(G34:G35,G37:G38,G40,G42:G44)</f>
        <v>12170</v>
      </c>
      <c r="H46" s="292">
        <f t="shared" si="4"/>
        <v>0.838442990010334</v>
      </c>
    </row>
    <row r="47" spans="1:8">
      <c r="A47" s="238" t="s">
        <v>70</v>
      </c>
      <c r="B47" s="239" t="s">
        <v>71</v>
      </c>
      <c r="C47" s="240">
        <v>35</v>
      </c>
      <c r="D47" s="260" t="s">
        <v>72</v>
      </c>
      <c r="E47" s="250" t="s">
        <v>73</v>
      </c>
      <c r="F47" s="268">
        <v>1859</v>
      </c>
      <c r="G47" s="268">
        <v>1499</v>
      </c>
      <c r="H47" s="289">
        <f t="shared" si="4"/>
        <v>0.806347498655191</v>
      </c>
    </row>
    <row r="48" spans="1:8">
      <c r="A48" s="242"/>
      <c r="B48" s="243"/>
      <c r="C48" s="240">
        <v>36</v>
      </c>
      <c r="D48" s="260" t="s">
        <v>74</v>
      </c>
      <c r="E48" s="250" t="s">
        <v>75</v>
      </c>
      <c r="F48" s="268">
        <v>1094</v>
      </c>
      <c r="G48" s="268">
        <v>982</v>
      </c>
      <c r="H48" s="289">
        <f t="shared" si="4"/>
        <v>0.897623400365631</v>
      </c>
    </row>
    <row r="49" spans="1:8">
      <c r="A49" s="242"/>
      <c r="B49" s="243"/>
      <c r="C49" s="240">
        <v>37</v>
      </c>
      <c r="D49" s="260" t="s">
        <v>76</v>
      </c>
      <c r="E49" s="250" t="s">
        <v>77</v>
      </c>
      <c r="F49" s="268">
        <v>1322</v>
      </c>
      <c r="G49" s="268">
        <v>1130</v>
      </c>
      <c r="H49" s="289">
        <f t="shared" si="4"/>
        <v>0.854765506807867</v>
      </c>
    </row>
    <row r="50" spans="1:8">
      <c r="A50" s="242"/>
      <c r="B50" s="243"/>
      <c r="C50" s="240">
        <v>38</v>
      </c>
      <c r="D50" s="371" t="s">
        <v>78</v>
      </c>
      <c r="E50" s="281" t="s">
        <v>79</v>
      </c>
      <c r="F50" s="282">
        <v>678</v>
      </c>
      <c r="G50" s="240">
        <v>541</v>
      </c>
      <c r="H50" s="294">
        <f t="shared" si="4"/>
        <v>0.797935103244838</v>
      </c>
    </row>
    <row r="51" spans="1:8">
      <c r="A51" s="242"/>
      <c r="B51" s="243"/>
      <c r="C51" s="240">
        <v>39</v>
      </c>
      <c r="D51" s="371" t="s">
        <v>80</v>
      </c>
      <c r="E51" s="281" t="s">
        <v>81</v>
      </c>
      <c r="F51" s="282">
        <v>1329</v>
      </c>
      <c r="G51" s="240">
        <v>966</v>
      </c>
      <c r="H51" s="294">
        <f t="shared" si="4"/>
        <v>0.72686230248307</v>
      </c>
    </row>
    <row r="52" spans="1:8">
      <c r="A52" s="242"/>
      <c r="B52" s="60"/>
      <c r="C52" s="252" t="s">
        <v>19</v>
      </c>
      <c r="D52" s="253"/>
      <c r="E52" s="273"/>
      <c r="F52" s="283">
        <f>SUM(F47:F51)</f>
        <v>6282</v>
      </c>
      <c r="G52" s="283">
        <f t="shared" ref="G52" si="5">SUM(G47:G51)</f>
        <v>5118</v>
      </c>
      <c r="H52" s="295">
        <f t="shared" si="4"/>
        <v>0.814708691499522</v>
      </c>
    </row>
    <row r="53" spans="1:8">
      <c r="A53" s="242"/>
      <c r="B53" s="239" t="s">
        <v>155</v>
      </c>
      <c r="C53" s="240">
        <v>40</v>
      </c>
      <c r="D53" s="371" t="s">
        <v>156</v>
      </c>
      <c r="E53" s="281" t="s">
        <v>157</v>
      </c>
      <c r="F53" s="282">
        <v>344</v>
      </c>
      <c r="G53" s="282">
        <v>178</v>
      </c>
      <c r="H53" s="294">
        <f t="shared" si="4"/>
        <v>0.517441860465116</v>
      </c>
    </row>
    <row r="54" spans="1:8">
      <c r="A54" s="242"/>
      <c r="B54" s="243"/>
      <c r="C54" s="240">
        <v>41</v>
      </c>
      <c r="D54" s="371" t="s">
        <v>158</v>
      </c>
      <c r="E54" s="281" t="s">
        <v>159</v>
      </c>
      <c r="F54" s="282">
        <v>325</v>
      </c>
      <c r="G54" s="282">
        <v>69</v>
      </c>
      <c r="H54" s="294">
        <f t="shared" si="4"/>
        <v>0.212307692307692</v>
      </c>
    </row>
    <row r="55" spans="1:8">
      <c r="A55" s="242"/>
      <c r="B55" s="243"/>
      <c r="C55" s="240">
        <v>42</v>
      </c>
      <c r="D55" s="371" t="s">
        <v>160</v>
      </c>
      <c r="E55" s="281" t="s">
        <v>161</v>
      </c>
      <c r="F55" s="282">
        <v>1105</v>
      </c>
      <c r="G55" s="282">
        <v>425</v>
      </c>
      <c r="H55" s="294">
        <f t="shared" si="4"/>
        <v>0.384615384615385</v>
      </c>
    </row>
    <row r="56" spans="1:8">
      <c r="A56" s="242"/>
      <c r="B56" s="243"/>
      <c r="C56" s="240">
        <v>43</v>
      </c>
      <c r="D56" s="371" t="s">
        <v>162</v>
      </c>
      <c r="E56" s="281" t="s">
        <v>163</v>
      </c>
      <c r="F56" s="282">
        <v>1083</v>
      </c>
      <c r="G56" s="282">
        <v>453</v>
      </c>
      <c r="H56" s="294">
        <f t="shared" si="4"/>
        <v>0.418282548476454</v>
      </c>
    </row>
    <row r="57" spans="1:8">
      <c r="A57" s="242"/>
      <c r="B57" s="243"/>
      <c r="C57" s="240">
        <v>44</v>
      </c>
      <c r="D57" s="240" t="s">
        <v>199</v>
      </c>
      <c r="E57" s="264" t="s">
        <v>200</v>
      </c>
      <c r="F57" s="240">
        <v>656</v>
      </c>
      <c r="G57" s="240">
        <v>17</v>
      </c>
      <c r="H57" s="345">
        <f t="shared" si="4"/>
        <v>0.0259146341463415</v>
      </c>
    </row>
    <row r="58" spans="1:8">
      <c r="A58" s="242"/>
      <c r="B58" s="60"/>
      <c r="C58" s="252" t="s">
        <v>19</v>
      </c>
      <c r="D58" s="253"/>
      <c r="E58" s="273"/>
      <c r="F58" s="283">
        <f>SUM(F53:F57)</f>
        <v>3513</v>
      </c>
      <c r="G58" s="283">
        <f>SUM(G53:G57)</f>
        <v>1142</v>
      </c>
      <c r="H58" s="295">
        <f t="shared" si="4"/>
        <v>0.325078280671791</v>
      </c>
    </row>
    <row r="59" customHeight="true" spans="1:8">
      <c r="A59" s="257"/>
      <c r="B59" s="297" t="s">
        <v>51</v>
      </c>
      <c r="C59" s="297"/>
      <c r="D59" s="297"/>
      <c r="E59" s="297"/>
      <c r="F59" s="321">
        <f>SUM(F58,F52)</f>
        <v>9795</v>
      </c>
      <c r="G59" s="321">
        <f>SUM(G58,G52)</f>
        <v>6260</v>
      </c>
      <c r="H59" s="292">
        <f t="shared" si="4"/>
        <v>0.63910158244002</v>
      </c>
    </row>
    <row r="60" spans="1:8">
      <c r="A60" s="238" t="s">
        <v>82</v>
      </c>
      <c r="B60" s="239" t="s">
        <v>83</v>
      </c>
      <c r="C60" s="240">
        <v>45</v>
      </c>
      <c r="D60" s="260" t="s">
        <v>153</v>
      </c>
      <c r="E60" s="250" t="s">
        <v>85</v>
      </c>
      <c r="F60" s="268">
        <v>360</v>
      </c>
      <c r="G60" s="268">
        <v>296</v>
      </c>
      <c r="H60" s="289">
        <f t="shared" si="4"/>
        <v>0.822222222222222</v>
      </c>
    </row>
    <row r="61" spans="1:8">
      <c r="A61" s="242"/>
      <c r="B61" s="243"/>
      <c r="C61" s="240">
        <v>46</v>
      </c>
      <c r="D61" s="260" t="s">
        <v>86</v>
      </c>
      <c r="E61" s="250" t="s">
        <v>87</v>
      </c>
      <c r="F61" s="268">
        <v>247</v>
      </c>
      <c r="G61" s="268">
        <v>181</v>
      </c>
      <c r="H61" s="289">
        <f t="shared" si="4"/>
        <v>0.732793522267207</v>
      </c>
    </row>
    <row r="62" spans="1:8">
      <c r="A62" s="242"/>
      <c r="B62" s="246"/>
      <c r="C62" s="252" t="s">
        <v>19</v>
      </c>
      <c r="D62" s="253"/>
      <c r="E62" s="273"/>
      <c r="F62" s="270">
        <f>SUM(F60:F61)</f>
        <v>607</v>
      </c>
      <c r="G62" s="270">
        <f>SUM(G60:G61)</f>
        <v>477</v>
      </c>
      <c r="H62" s="290">
        <f t="shared" si="4"/>
        <v>0.785831960461285</v>
      </c>
    </row>
    <row r="63" spans="1:8">
      <c r="A63" s="242"/>
      <c r="B63" s="239" t="s">
        <v>88</v>
      </c>
      <c r="C63" s="240">
        <v>47</v>
      </c>
      <c r="D63" s="260" t="s">
        <v>89</v>
      </c>
      <c r="E63" s="250" t="s">
        <v>90</v>
      </c>
      <c r="F63" s="268">
        <v>841</v>
      </c>
      <c r="G63" s="268">
        <v>322</v>
      </c>
      <c r="H63" s="289">
        <f t="shared" si="4"/>
        <v>0.382877526753864</v>
      </c>
    </row>
    <row r="64" spans="1:8">
      <c r="A64" s="242"/>
      <c r="B64" s="89"/>
      <c r="C64" s="240">
        <v>48</v>
      </c>
      <c r="D64" s="260" t="s">
        <v>91</v>
      </c>
      <c r="E64" s="250" t="s">
        <v>92</v>
      </c>
      <c r="F64" s="268">
        <v>560</v>
      </c>
      <c r="G64" s="268">
        <v>351</v>
      </c>
      <c r="H64" s="289">
        <f t="shared" si="4"/>
        <v>0.626785714285714</v>
      </c>
    </row>
    <row r="65" spans="1:8">
      <c r="A65" s="242"/>
      <c r="B65" s="89"/>
      <c r="C65" s="240">
        <v>49</v>
      </c>
      <c r="D65" s="260" t="s">
        <v>93</v>
      </c>
      <c r="E65" s="250" t="s">
        <v>94</v>
      </c>
      <c r="F65" s="240">
        <v>2064</v>
      </c>
      <c r="G65" s="240">
        <v>1983</v>
      </c>
      <c r="H65" s="294">
        <f t="shared" si="4"/>
        <v>0.960755813953488</v>
      </c>
    </row>
    <row r="66" spans="1:8">
      <c r="A66" s="242"/>
      <c r="B66" s="89"/>
      <c r="C66" s="240">
        <v>50</v>
      </c>
      <c r="D66" s="260" t="s">
        <v>95</v>
      </c>
      <c r="E66" s="250" t="s">
        <v>96</v>
      </c>
      <c r="F66" s="268">
        <v>718</v>
      </c>
      <c r="G66" s="268">
        <v>622</v>
      </c>
      <c r="H66" s="289">
        <f t="shared" si="4"/>
        <v>0.866295264623955</v>
      </c>
    </row>
    <row r="67" spans="1:8">
      <c r="A67" s="242"/>
      <c r="B67" s="60"/>
      <c r="C67" s="298" t="s">
        <v>19</v>
      </c>
      <c r="D67" s="299"/>
      <c r="E67" s="323"/>
      <c r="F67" s="324">
        <f>SUM(F63:F66)</f>
        <v>4183</v>
      </c>
      <c r="G67" s="324">
        <f>SUM(G63:G66)</f>
        <v>3278</v>
      </c>
      <c r="H67" s="340">
        <f t="shared" si="4"/>
        <v>0.783648099450155</v>
      </c>
    </row>
    <row r="68" spans="1:8">
      <c r="A68" s="242"/>
      <c r="B68" s="300" t="s">
        <v>142</v>
      </c>
      <c r="C68" s="240">
        <v>51</v>
      </c>
      <c r="D68" s="240" t="s">
        <v>143</v>
      </c>
      <c r="E68" s="264" t="s">
        <v>144</v>
      </c>
      <c r="F68" s="268">
        <v>1249</v>
      </c>
      <c r="G68" s="268">
        <v>1249</v>
      </c>
      <c r="H68" s="289">
        <f t="shared" si="4"/>
        <v>1</v>
      </c>
    </row>
    <row r="69" spans="1:8">
      <c r="A69" s="242"/>
      <c r="B69" s="60"/>
      <c r="C69" s="298" t="s">
        <v>19</v>
      </c>
      <c r="D69" s="299"/>
      <c r="E69" s="323"/>
      <c r="F69" s="270">
        <f>SUM(F68)</f>
        <v>1249</v>
      </c>
      <c r="G69" s="270">
        <f>SUM(G68)</f>
        <v>1249</v>
      </c>
      <c r="H69" s="290">
        <f t="shared" si="4"/>
        <v>1</v>
      </c>
    </row>
    <row r="70" spans="1:8">
      <c r="A70" s="257"/>
      <c r="B70" s="258" t="s">
        <v>51</v>
      </c>
      <c r="C70" s="259"/>
      <c r="D70" s="259"/>
      <c r="E70" s="277"/>
      <c r="F70" s="278">
        <f>SUM(F60:F61,F63:F66,F68)</f>
        <v>6039</v>
      </c>
      <c r="G70" s="278">
        <f>SUM(G60:G61,G63:G66,G68)</f>
        <v>5004</v>
      </c>
      <c r="H70" s="292">
        <f t="shared" si="4"/>
        <v>0.828614008941878</v>
      </c>
    </row>
    <row r="71" spans="1:8">
      <c r="A71" s="238" t="s">
        <v>97</v>
      </c>
      <c r="B71" s="239" t="s">
        <v>98</v>
      </c>
      <c r="C71" s="240">
        <v>52</v>
      </c>
      <c r="D71" s="260" t="s">
        <v>99</v>
      </c>
      <c r="E71" s="250" t="s">
        <v>100</v>
      </c>
      <c r="F71" s="268">
        <v>1392</v>
      </c>
      <c r="G71" s="268">
        <v>1199</v>
      </c>
      <c r="H71" s="289">
        <f t="shared" si="4"/>
        <v>0.861350574712644</v>
      </c>
    </row>
    <row r="72" spans="1:8">
      <c r="A72" s="242"/>
      <c r="B72" s="60"/>
      <c r="C72" s="298" t="s">
        <v>19</v>
      </c>
      <c r="D72" s="299"/>
      <c r="E72" s="323"/>
      <c r="F72" s="270">
        <f>SUM(F71)</f>
        <v>1392</v>
      </c>
      <c r="G72" s="270">
        <f>SUM(G71)</f>
        <v>1199</v>
      </c>
      <c r="H72" s="290">
        <f t="shared" si="4"/>
        <v>0.861350574712644</v>
      </c>
    </row>
    <row r="73" spans="1:8">
      <c r="A73" s="242"/>
      <c r="B73" s="239" t="s">
        <v>101</v>
      </c>
      <c r="C73" s="240">
        <v>53</v>
      </c>
      <c r="D73" s="260" t="s">
        <v>102</v>
      </c>
      <c r="E73" s="250" t="s">
        <v>103</v>
      </c>
      <c r="F73" s="268">
        <v>1534</v>
      </c>
      <c r="G73" s="268">
        <v>1393</v>
      </c>
      <c r="H73" s="289">
        <f t="shared" si="4"/>
        <v>0.908083441981747</v>
      </c>
    </row>
    <row r="74" spans="1:8">
      <c r="A74" s="242"/>
      <c r="B74" s="243"/>
      <c r="C74" s="240">
        <v>54</v>
      </c>
      <c r="D74" s="260" t="s">
        <v>104</v>
      </c>
      <c r="E74" s="250" t="s">
        <v>105</v>
      </c>
      <c r="F74" s="268">
        <v>1934</v>
      </c>
      <c r="G74" s="268">
        <v>1685</v>
      </c>
      <c r="H74" s="289">
        <f t="shared" si="4"/>
        <v>0.871251292657704</v>
      </c>
    </row>
    <row r="75" spans="1:8">
      <c r="A75" s="242"/>
      <c r="B75" s="243"/>
      <c r="C75" s="240">
        <v>55</v>
      </c>
      <c r="D75" s="260" t="s">
        <v>106</v>
      </c>
      <c r="E75" s="250" t="s">
        <v>107</v>
      </c>
      <c r="F75" s="240">
        <v>686</v>
      </c>
      <c r="G75" s="240">
        <v>509</v>
      </c>
      <c r="H75" s="294">
        <f t="shared" si="4"/>
        <v>0.74198250728863</v>
      </c>
    </row>
    <row r="76" spans="1:8">
      <c r="A76" s="242"/>
      <c r="B76" s="246"/>
      <c r="C76" s="252" t="s">
        <v>19</v>
      </c>
      <c r="D76" s="253"/>
      <c r="E76" s="273"/>
      <c r="F76" s="270">
        <f>SUM(F73:F75)</f>
        <v>4154</v>
      </c>
      <c r="G76" s="270">
        <f>SUM(G73:G75)</f>
        <v>3587</v>
      </c>
      <c r="H76" s="290">
        <f t="shared" si="4"/>
        <v>0.86350505536832</v>
      </c>
    </row>
    <row r="77" spans="1:8">
      <c r="A77" s="257"/>
      <c r="B77" s="258" t="s">
        <v>51</v>
      </c>
      <c r="C77" s="259"/>
      <c r="D77" s="259"/>
      <c r="E77" s="277"/>
      <c r="F77" s="278">
        <f>SUM(F71,F73:F75)</f>
        <v>5546</v>
      </c>
      <c r="G77" s="278">
        <f>SUM(G71,G73:G75)</f>
        <v>4786</v>
      </c>
      <c r="H77" s="292">
        <f t="shared" si="4"/>
        <v>0.862964298593581</v>
      </c>
    </row>
    <row r="78" spans="1:8">
      <c r="A78" s="238" t="s">
        <v>108</v>
      </c>
      <c r="B78" s="260" t="s">
        <v>109</v>
      </c>
      <c r="C78" s="240">
        <v>56</v>
      </c>
      <c r="D78" s="260" t="s">
        <v>110</v>
      </c>
      <c r="E78" s="250" t="s">
        <v>111</v>
      </c>
      <c r="F78" s="268">
        <v>5774</v>
      </c>
      <c r="G78" s="268">
        <v>5218</v>
      </c>
      <c r="H78" s="289">
        <f t="shared" si="4"/>
        <v>0.903706269483893</v>
      </c>
    </row>
    <row r="79" spans="1:8">
      <c r="A79" s="242"/>
      <c r="B79" s="239" t="s">
        <v>112</v>
      </c>
      <c r="C79" s="260">
        <v>57</v>
      </c>
      <c r="D79" s="260" t="s">
        <v>113</v>
      </c>
      <c r="E79" s="250" t="s">
        <v>114</v>
      </c>
      <c r="F79" s="268">
        <v>1517</v>
      </c>
      <c r="G79" s="268">
        <v>1428</v>
      </c>
      <c r="H79" s="289">
        <f t="shared" si="4"/>
        <v>0.941331575477917</v>
      </c>
    </row>
    <row r="80" spans="1:8">
      <c r="A80" s="242"/>
      <c r="B80" s="243"/>
      <c r="C80" s="260">
        <v>58</v>
      </c>
      <c r="D80" s="260" t="s">
        <v>115</v>
      </c>
      <c r="E80" s="250" t="s">
        <v>116</v>
      </c>
      <c r="F80" s="268">
        <v>2046</v>
      </c>
      <c r="G80" s="268">
        <v>2029</v>
      </c>
      <c r="H80" s="289">
        <f t="shared" si="4"/>
        <v>0.99169110459433</v>
      </c>
    </row>
    <row r="81" spans="1:8">
      <c r="A81" s="242"/>
      <c r="B81" s="246"/>
      <c r="C81" s="252" t="s">
        <v>19</v>
      </c>
      <c r="D81" s="253"/>
      <c r="E81" s="273"/>
      <c r="F81" s="270">
        <f>SUM(F79:F80)</f>
        <v>3563</v>
      </c>
      <c r="G81" s="270">
        <f>SUM(G79:G80)</f>
        <v>3457</v>
      </c>
      <c r="H81" s="290">
        <f t="shared" si="4"/>
        <v>0.970249789503228</v>
      </c>
    </row>
    <row r="82" spans="1:8">
      <c r="A82" s="242"/>
      <c r="B82" s="261" t="s">
        <v>117</v>
      </c>
      <c r="C82" s="240">
        <v>59</v>
      </c>
      <c r="D82" s="260" t="s">
        <v>118</v>
      </c>
      <c r="E82" s="250" t="s">
        <v>119</v>
      </c>
      <c r="F82" s="268">
        <v>3174</v>
      </c>
      <c r="G82" s="268">
        <v>3001</v>
      </c>
      <c r="H82" s="289">
        <f t="shared" si="4"/>
        <v>0.945494643982357</v>
      </c>
    </row>
    <row r="83" spans="1:8">
      <c r="A83" s="242"/>
      <c r="B83" s="305"/>
      <c r="C83" s="252" t="s">
        <v>19</v>
      </c>
      <c r="D83" s="253"/>
      <c r="E83" s="273"/>
      <c r="F83" s="270">
        <f>SUM(F82:F82)</f>
        <v>3174</v>
      </c>
      <c r="G83" s="270">
        <f>SUM(G82:G82)</f>
        <v>3001</v>
      </c>
      <c r="H83" s="290">
        <f t="shared" si="4"/>
        <v>0.945494643982357</v>
      </c>
    </row>
    <row r="84" spans="1:8">
      <c r="A84" s="242"/>
      <c r="B84" s="239" t="s">
        <v>121</v>
      </c>
      <c r="C84" s="240">
        <v>60</v>
      </c>
      <c r="D84" s="260" t="s">
        <v>122</v>
      </c>
      <c r="E84" s="250" t="s">
        <v>123</v>
      </c>
      <c r="F84" s="268">
        <v>1300</v>
      </c>
      <c r="G84" s="268">
        <v>1083</v>
      </c>
      <c r="H84" s="289">
        <f t="shared" si="4"/>
        <v>0.833076923076923</v>
      </c>
    </row>
    <row r="85" spans="1:8">
      <c r="A85" s="242"/>
      <c r="B85" s="243"/>
      <c r="C85" s="240">
        <v>61</v>
      </c>
      <c r="D85" s="260" t="s">
        <v>145</v>
      </c>
      <c r="E85" s="250" t="s">
        <v>146</v>
      </c>
      <c r="F85" s="328">
        <v>1207</v>
      </c>
      <c r="G85" s="268">
        <v>786</v>
      </c>
      <c r="H85" s="289">
        <f t="shared" si="4"/>
        <v>0.651201325600663</v>
      </c>
    </row>
    <row r="86" spans="1:8">
      <c r="A86" s="242"/>
      <c r="B86" s="243"/>
      <c r="C86" s="240">
        <v>62</v>
      </c>
      <c r="D86" s="260" t="s">
        <v>147</v>
      </c>
      <c r="E86" s="250" t="s">
        <v>148</v>
      </c>
      <c r="F86" s="328">
        <v>1617</v>
      </c>
      <c r="G86" s="268">
        <v>734</v>
      </c>
      <c r="H86" s="289">
        <f t="shared" si="4"/>
        <v>0.453927025355597</v>
      </c>
    </row>
    <row r="87" spans="1:8">
      <c r="A87" s="242"/>
      <c r="B87" s="243"/>
      <c r="C87" s="240">
        <v>63</v>
      </c>
      <c r="D87" s="260" t="s">
        <v>126</v>
      </c>
      <c r="E87" s="250" t="s">
        <v>127</v>
      </c>
      <c r="F87" s="328">
        <v>775</v>
      </c>
      <c r="G87" s="268">
        <v>450</v>
      </c>
      <c r="H87" s="289">
        <f t="shared" si="4"/>
        <v>0.580645161290323</v>
      </c>
    </row>
    <row r="88" spans="1:8">
      <c r="A88" s="242"/>
      <c r="B88" s="243"/>
      <c r="C88" s="240">
        <v>64</v>
      </c>
      <c r="D88" s="260" t="s">
        <v>149</v>
      </c>
      <c r="E88" s="264" t="s">
        <v>150</v>
      </c>
      <c r="F88" s="268">
        <v>1741</v>
      </c>
      <c r="G88" s="268">
        <v>921</v>
      </c>
      <c r="H88" s="289">
        <f t="shared" si="4"/>
        <v>0.529006318207926</v>
      </c>
    </row>
    <row r="89" spans="1:8">
      <c r="A89" s="242"/>
      <c r="B89" s="246"/>
      <c r="C89" s="252" t="s">
        <v>19</v>
      </c>
      <c r="D89" s="253"/>
      <c r="E89" s="273"/>
      <c r="F89" s="270">
        <f>SUM(F84:F88)</f>
        <v>6640</v>
      </c>
      <c r="G89" s="270">
        <f>SUM(G84:G88)</f>
        <v>3974</v>
      </c>
      <c r="H89" s="290">
        <f t="shared" si="4"/>
        <v>0.598493975903614</v>
      </c>
    </row>
    <row r="90" spans="1:8">
      <c r="A90" s="242"/>
      <c r="B90" s="239" t="s">
        <v>129</v>
      </c>
      <c r="C90" s="240">
        <v>65</v>
      </c>
      <c r="D90" s="260" t="s">
        <v>130</v>
      </c>
      <c r="E90" s="250" t="s">
        <v>131</v>
      </c>
      <c r="F90" s="328">
        <v>1168</v>
      </c>
      <c r="G90" s="268">
        <v>1111</v>
      </c>
      <c r="H90" s="289">
        <f t="shared" si="4"/>
        <v>0.951198630136986</v>
      </c>
    </row>
    <row r="91" spans="1:8">
      <c r="A91" s="242"/>
      <c r="B91" s="243"/>
      <c r="C91" s="240">
        <v>66</v>
      </c>
      <c r="D91" s="260" t="s">
        <v>132</v>
      </c>
      <c r="E91" s="250" t="s">
        <v>133</v>
      </c>
      <c r="F91" s="328">
        <v>1483</v>
      </c>
      <c r="G91" s="268">
        <v>1013</v>
      </c>
      <c r="H91" s="289">
        <f t="shared" si="4"/>
        <v>0.683074848280512</v>
      </c>
    </row>
    <row r="92" spans="1:8">
      <c r="A92" s="242"/>
      <c r="B92" s="246"/>
      <c r="C92" s="252" t="s">
        <v>19</v>
      </c>
      <c r="D92" s="253"/>
      <c r="E92" s="273"/>
      <c r="F92" s="270">
        <f>SUM(F90:F91)</f>
        <v>2651</v>
      </c>
      <c r="G92" s="270">
        <f>SUM(G90:G91)</f>
        <v>2124</v>
      </c>
      <c r="H92" s="290">
        <f t="shared" si="4"/>
        <v>0.801207091663523</v>
      </c>
    </row>
    <row r="93" spans="1:8">
      <c r="A93" s="257"/>
      <c r="B93" s="258" t="s">
        <v>51</v>
      </c>
      <c r="C93" s="259"/>
      <c r="D93" s="259"/>
      <c r="E93" s="277"/>
      <c r="F93" s="329">
        <f>SUM(F78:F80,F82:F82,F84:F88,F90:F91)</f>
        <v>21802</v>
      </c>
      <c r="G93" s="329">
        <f>SUM(G78:G80,G82:G82,G84:G88,G90:G91)</f>
        <v>17774</v>
      </c>
      <c r="H93" s="292">
        <f t="shared" si="4"/>
        <v>0.815246307678195</v>
      </c>
    </row>
    <row r="94" spans="1:8">
      <c r="A94" s="375" t="s">
        <v>134</v>
      </c>
      <c r="B94" s="307">
        <v>20</v>
      </c>
      <c r="C94" s="308">
        <v>66</v>
      </c>
      <c r="D94" s="309"/>
      <c r="E94" s="330"/>
      <c r="F94" s="331">
        <f>SUM(F33,F46,F59,F70,F77,F93)</f>
        <v>88195</v>
      </c>
      <c r="G94" s="332">
        <f>SUM(G33,G46,G59,G70,G77,G93)</f>
        <v>70361</v>
      </c>
      <c r="H94" s="343">
        <f t="shared" si="4"/>
        <v>0.797788990305573</v>
      </c>
    </row>
  </sheetData>
  <mergeCells count="52">
    <mergeCell ref="A1:H1"/>
    <mergeCell ref="C7:E7"/>
    <mergeCell ref="C13:E13"/>
    <mergeCell ref="C22:E22"/>
    <mergeCell ref="C32:E32"/>
    <mergeCell ref="B33:E33"/>
    <mergeCell ref="C36:E36"/>
    <mergeCell ref="C39:E39"/>
    <mergeCell ref="C41:E41"/>
    <mergeCell ref="C45:E45"/>
    <mergeCell ref="B46:E46"/>
    <mergeCell ref="C52:E52"/>
    <mergeCell ref="C58:E58"/>
    <mergeCell ref="B59:E59"/>
    <mergeCell ref="C62:E62"/>
    <mergeCell ref="C67:E67"/>
    <mergeCell ref="C69:E69"/>
    <mergeCell ref="B70:E70"/>
    <mergeCell ref="C72:E72"/>
    <mergeCell ref="C76:E76"/>
    <mergeCell ref="B77:E77"/>
    <mergeCell ref="C81:E81"/>
    <mergeCell ref="C83:E83"/>
    <mergeCell ref="C89:E89"/>
    <mergeCell ref="C92:E92"/>
    <mergeCell ref="B93:E93"/>
    <mergeCell ref="C94:E94"/>
    <mergeCell ref="A3:A33"/>
    <mergeCell ref="A34:A46"/>
    <mergeCell ref="A47:A59"/>
    <mergeCell ref="A60:A70"/>
    <mergeCell ref="A71:A77"/>
    <mergeCell ref="A78:A93"/>
    <mergeCell ref="B3:B7"/>
    <mergeCell ref="B8:B13"/>
    <mergeCell ref="B14:B22"/>
    <mergeCell ref="B23:B32"/>
    <mergeCell ref="B34:B36"/>
    <mergeCell ref="B37:B39"/>
    <mergeCell ref="B40:B41"/>
    <mergeCell ref="B42:B45"/>
    <mergeCell ref="B47:B52"/>
    <mergeCell ref="B53:B58"/>
    <mergeCell ref="B60:B62"/>
    <mergeCell ref="B63:B67"/>
    <mergeCell ref="B68:B69"/>
    <mergeCell ref="B71:B72"/>
    <mergeCell ref="B73:B76"/>
    <mergeCell ref="B79:B81"/>
    <mergeCell ref="B82:B83"/>
    <mergeCell ref="B84:B89"/>
    <mergeCell ref="B90:B92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4"/>
  <sheetViews>
    <sheetView workbookViewId="0">
      <selection activeCell="G61" sqref="G61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201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2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3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7" si="0">G4/F4</f>
        <v>0.876712328767123</v>
      </c>
    </row>
    <row r="5" spans="1:8">
      <c r="A5" s="373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373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373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373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3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3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3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3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373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373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3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3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3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3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3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3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3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3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3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373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170</v>
      </c>
      <c r="H24" s="289">
        <f t="shared" ref="H24:H32" si="1">G24/F24</f>
        <v>0.518292682926829</v>
      </c>
    </row>
    <row r="25" spans="1:8">
      <c r="A25" s="373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330</v>
      </c>
      <c r="H25" s="289">
        <f t="shared" si="1"/>
        <v>0.533117932148627</v>
      </c>
    </row>
    <row r="26" spans="1:8">
      <c r="A26" s="373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192</v>
      </c>
      <c r="H26" s="289">
        <f t="shared" si="1"/>
        <v>0.492307692307692</v>
      </c>
    </row>
    <row r="27" spans="1:8">
      <c r="A27" s="373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416</v>
      </c>
      <c r="H27" s="289">
        <f t="shared" si="1"/>
        <v>0.386258124419684</v>
      </c>
    </row>
    <row r="28" spans="1:8">
      <c r="A28" s="373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263</v>
      </c>
      <c r="H28" s="289">
        <f t="shared" si="1"/>
        <v>0.373049645390071</v>
      </c>
    </row>
    <row r="29" spans="1:8">
      <c r="A29" s="373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401</v>
      </c>
      <c r="H29" s="289">
        <f t="shared" si="1"/>
        <v>0.382999044890162</v>
      </c>
    </row>
    <row r="30" spans="1:8">
      <c r="A30" s="373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67</v>
      </c>
      <c r="H30" s="289">
        <f t="shared" si="1"/>
        <v>0.41358024691358</v>
      </c>
    </row>
    <row r="31" spans="1:8">
      <c r="A31" s="373"/>
      <c r="B31" s="86"/>
      <c r="C31" s="240">
        <v>26</v>
      </c>
      <c r="D31" s="260" t="s">
        <v>197</v>
      </c>
      <c r="E31" s="250" t="s">
        <v>198</v>
      </c>
      <c r="F31" s="268">
        <v>169</v>
      </c>
      <c r="G31" s="268">
        <v>152</v>
      </c>
      <c r="H31" s="289">
        <f t="shared" si="1"/>
        <v>0.899408284023669</v>
      </c>
    </row>
    <row r="32" spans="1:8">
      <c r="A32" s="373"/>
      <c r="B32" s="87"/>
      <c r="C32" s="252" t="s">
        <v>19</v>
      </c>
      <c r="D32" s="253"/>
      <c r="E32" s="273"/>
      <c r="F32" s="270">
        <f>SUM(F23:F31)</f>
        <v>5355</v>
      </c>
      <c r="G32" s="270">
        <f>SUM(G23:G31)</f>
        <v>2351</v>
      </c>
      <c r="H32" s="290">
        <f t="shared" si="1"/>
        <v>0.439028944911298</v>
      </c>
    </row>
    <row r="33" spans="1:8">
      <c r="A33" s="374"/>
      <c r="B33" s="258" t="s">
        <v>51</v>
      </c>
      <c r="C33" s="259"/>
      <c r="D33" s="259"/>
      <c r="E33" s="277"/>
      <c r="F33" s="278">
        <f>SUM(F7,F13,F22,F32)</f>
        <v>30498</v>
      </c>
      <c r="G33" s="278">
        <f>SUM(G7,G13,G22,G32)</f>
        <v>24449</v>
      </c>
      <c r="H33" s="292">
        <f t="shared" si="0"/>
        <v>0.801659125188537</v>
      </c>
    </row>
    <row r="34" spans="1:8">
      <c r="A34" s="372" t="s">
        <v>52</v>
      </c>
      <c r="B34" s="239" t="s">
        <v>53</v>
      </c>
      <c r="C34" s="240">
        <v>27</v>
      </c>
      <c r="D34" s="260" t="s">
        <v>54</v>
      </c>
      <c r="E34" s="250" t="s">
        <v>55</v>
      </c>
      <c r="F34" s="279">
        <v>2294</v>
      </c>
      <c r="G34" s="268">
        <v>1932</v>
      </c>
      <c r="H34" s="289">
        <f t="shared" si="0"/>
        <v>0.842197035745423</v>
      </c>
    </row>
    <row r="35" spans="1:8">
      <c r="A35" s="373"/>
      <c r="B35" s="243"/>
      <c r="C35" s="240">
        <v>28</v>
      </c>
      <c r="D35" s="260" t="s">
        <v>56</v>
      </c>
      <c r="E35" s="250" t="s">
        <v>57</v>
      </c>
      <c r="F35" s="268">
        <v>1813</v>
      </c>
      <c r="G35" s="268">
        <v>1808</v>
      </c>
      <c r="H35" s="289">
        <f t="shared" si="0"/>
        <v>0.997242140099283</v>
      </c>
    </row>
    <row r="36" spans="1:8">
      <c r="A36" s="373"/>
      <c r="B36" s="246"/>
      <c r="C36" s="252" t="s">
        <v>19</v>
      </c>
      <c r="D36" s="253"/>
      <c r="E36" s="273"/>
      <c r="F36" s="283">
        <f>SUM(F34:F35)</f>
        <v>4107</v>
      </c>
      <c r="G36" s="283">
        <f>SUM(G34:G35)</f>
        <v>3740</v>
      </c>
      <c r="H36" s="368">
        <f t="shared" si="0"/>
        <v>0.91064037009983</v>
      </c>
    </row>
    <row r="37" spans="1:8">
      <c r="A37" s="373"/>
      <c r="B37" s="239" t="s">
        <v>58</v>
      </c>
      <c r="C37" s="260">
        <v>29</v>
      </c>
      <c r="D37" s="260" t="s">
        <v>59</v>
      </c>
      <c r="E37" s="250" t="s">
        <v>60</v>
      </c>
      <c r="F37" s="268">
        <v>1145</v>
      </c>
      <c r="G37" s="268">
        <v>1145</v>
      </c>
      <c r="H37" s="289">
        <f t="shared" si="0"/>
        <v>1</v>
      </c>
    </row>
    <row r="38" spans="1:8">
      <c r="A38" s="373"/>
      <c r="B38" s="243"/>
      <c r="C38" s="260">
        <v>30</v>
      </c>
      <c r="D38" s="260" t="s">
        <v>137</v>
      </c>
      <c r="E38" s="264" t="s">
        <v>138</v>
      </c>
      <c r="F38" s="268">
        <v>913</v>
      </c>
      <c r="G38" s="268">
        <v>615</v>
      </c>
      <c r="H38" s="289">
        <f t="shared" ref="H38:H41" si="2">G38/F38</f>
        <v>0.673603504928806</v>
      </c>
    </row>
    <row r="39" spans="1:8">
      <c r="A39" s="373"/>
      <c r="B39" s="60"/>
      <c r="C39" s="252" t="s">
        <v>19</v>
      </c>
      <c r="D39" s="253"/>
      <c r="E39" s="273"/>
      <c r="F39" s="283">
        <f>SUM(F37:F38)</f>
        <v>2058</v>
      </c>
      <c r="G39" s="283">
        <f t="shared" ref="G39" si="3">SUM(G37:G38)</f>
        <v>1760</v>
      </c>
      <c r="H39" s="368">
        <f t="shared" si="2"/>
        <v>0.855199222546161</v>
      </c>
    </row>
    <row r="40" spans="1:8">
      <c r="A40" s="373"/>
      <c r="B40" s="261" t="s">
        <v>61</v>
      </c>
      <c r="C40" s="240">
        <v>31</v>
      </c>
      <c r="D40" s="260" t="s">
        <v>62</v>
      </c>
      <c r="E40" s="250" t="s">
        <v>63</v>
      </c>
      <c r="F40" s="268">
        <v>3010</v>
      </c>
      <c r="G40" s="268">
        <v>3004</v>
      </c>
      <c r="H40" s="289">
        <f t="shared" si="2"/>
        <v>0.998006644518272</v>
      </c>
    </row>
    <row r="41" spans="1:8">
      <c r="A41" s="373"/>
      <c r="B41" s="60"/>
      <c r="C41" s="252" t="s">
        <v>19</v>
      </c>
      <c r="D41" s="253"/>
      <c r="E41" s="273"/>
      <c r="F41" s="283">
        <f>SUM(F40)</f>
        <v>3010</v>
      </c>
      <c r="G41" s="283">
        <f>SUM(G40)</f>
        <v>3004</v>
      </c>
      <c r="H41" s="368">
        <f t="shared" si="2"/>
        <v>0.998006644518272</v>
      </c>
    </row>
    <row r="42" spans="1:8">
      <c r="A42" s="373"/>
      <c r="B42" s="239" t="s">
        <v>64</v>
      </c>
      <c r="C42" s="240">
        <v>32</v>
      </c>
      <c r="D42" s="239" t="s">
        <v>65</v>
      </c>
      <c r="E42" s="250" t="s">
        <v>66</v>
      </c>
      <c r="F42" s="268">
        <v>580</v>
      </c>
      <c r="G42" s="268">
        <v>410</v>
      </c>
      <c r="H42" s="289">
        <f t="shared" ref="H42:H94" si="4">G42/F42</f>
        <v>0.706896551724138</v>
      </c>
    </row>
    <row r="43" spans="1:8">
      <c r="A43" s="373"/>
      <c r="B43" s="89"/>
      <c r="C43" s="240">
        <v>33</v>
      </c>
      <c r="D43" s="239" t="s">
        <v>139</v>
      </c>
      <c r="E43" s="250" t="s">
        <v>68</v>
      </c>
      <c r="F43" s="268">
        <v>3501</v>
      </c>
      <c r="G43" s="268">
        <v>2304</v>
      </c>
      <c r="H43" s="289">
        <f t="shared" si="4"/>
        <v>0.658097686375321</v>
      </c>
    </row>
    <row r="44" spans="1:8">
      <c r="A44" s="373"/>
      <c r="B44" s="89"/>
      <c r="C44" s="240">
        <v>34</v>
      </c>
      <c r="D44" s="239" t="s">
        <v>140</v>
      </c>
      <c r="E44" s="264" t="s">
        <v>141</v>
      </c>
      <c r="F44" s="268">
        <v>1259</v>
      </c>
      <c r="G44" s="268">
        <v>952</v>
      </c>
      <c r="H44" s="289">
        <f t="shared" si="4"/>
        <v>0.756155679110405</v>
      </c>
    </row>
    <row r="45" spans="1:8">
      <c r="A45" s="373"/>
      <c r="B45" s="60"/>
      <c r="C45" s="252" t="s">
        <v>19</v>
      </c>
      <c r="D45" s="253"/>
      <c r="E45" s="273"/>
      <c r="F45" s="283">
        <f>SUM(F42:F44)</f>
        <v>5340</v>
      </c>
      <c r="G45" s="283">
        <f>SUM(G42:G44)</f>
        <v>3666</v>
      </c>
      <c r="H45" s="368">
        <f t="shared" si="4"/>
        <v>0.686516853932584</v>
      </c>
    </row>
    <row r="46" spans="1:8">
      <c r="A46" s="374"/>
      <c r="B46" s="258" t="s">
        <v>51</v>
      </c>
      <c r="C46" s="259"/>
      <c r="D46" s="259"/>
      <c r="E46" s="277"/>
      <c r="F46" s="278">
        <f>SUM(F34:F35,F37:F38,F40,F42:F44)</f>
        <v>14515</v>
      </c>
      <c r="G46" s="278">
        <f>SUM(G34:G35,G37:G38,G40,G42:G44)</f>
        <v>12170</v>
      </c>
      <c r="H46" s="292">
        <f t="shared" si="4"/>
        <v>0.838442990010334</v>
      </c>
    </row>
    <row r="47" spans="1:8">
      <c r="A47" s="372" t="s">
        <v>70</v>
      </c>
      <c r="B47" s="239" t="s">
        <v>71</v>
      </c>
      <c r="C47" s="240">
        <v>35</v>
      </c>
      <c r="D47" s="260" t="s">
        <v>72</v>
      </c>
      <c r="E47" s="250" t="s">
        <v>73</v>
      </c>
      <c r="F47" s="268">
        <v>1859</v>
      </c>
      <c r="G47" s="268">
        <v>1499</v>
      </c>
      <c r="H47" s="289">
        <f t="shared" si="4"/>
        <v>0.806347498655191</v>
      </c>
    </row>
    <row r="48" spans="1:8">
      <c r="A48" s="373"/>
      <c r="B48" s="243"/>
      <c r="C48" s="240">
        <v>36</v>
      </c>
      <c r="D48" s="260" t="s">
        <v>74</v>
      </c>
      <c r="E48" s="250" t="s">
        <v>75</v>
      </c>
      <c r="F48" s="268">
        <v>1094</v>
      </c>
      <c r="G48" s="268">
        <v>982</v>
      </c>
      <c r="H48" s="289">
        <f t="shared" si="4"/>
        <v>0.897623400365631</v>
      </c>
    </row>
    <row r="49" spans="1:8">
      <c r="A49" s="373"/>
      <c r="B49" s="243"/>
      <c r="C49" s="240">
        <v>37</v>
      </c>
      <c r="D49" s="260" t="s">
        <v>76</v>
      </c>
      <c r="E49" s="250" t="s">
        <v>77</v>
      </c>
      <c r="F49" s="268">
        <v>1322</v>
      </c>
      <c r="G49" s="268">
        <v>1130</v>
      </c>
      <c r="H49" s="289">
        <f t="shared" si="4"/>
        <v>0.854765506807867</v>
      </c>
    </row>
    <row r="50" spans="1:8">
      <c r="A50" s="373"/>
      <c r="B50" s="243"/>
      <c r="C50" s="240">
        <v>38</v>
      </c>
      <c r="D50" s="371" t="s">
        <v>78</v>
      </c>
      <c r="E50" s="281" t="s">
        <v>79</v>
      </c>
      <c r="F50" s="282">
        <v>678</v>
      </c>
      <c r="G50" s="240">
        <v>541</v>
      </c>
      <c r="H50" s="294">
        <f t="shared" si="4"/>
        <v>0.797935103244838</v>
      </c>
    </row>
    <row r="51" spans="1:8">
      <c r="A51" s="373"/>
      <c r="B51" s="243"/>
      <c r="C51" s="240">
        <v>39</v>
      </c>
      <c r="D51" s="371" t="s">
        <v>80</v>
      </c>
      <c r="E51" s="281" t="s">
        <v>81</v>
      </c>
      <c r="F51" s="282">
        <v>1329</v>
      </c>
      <c r="G51" s="240">
        <v>966</v>
      </c>
      <c r="H51" s="294">
        <f t="shared" si="4"/>
        <v>0.72686230248307</v>
      </c>
    </row>
    <row r="52" spans="1:8">
      <c r="A52" s="373"/>
      <c r="B52" s="60"/>
      <c r="C52" s="252" t="s">
        <v>19</v>
      </c>
      <c r="D52" s="253"/>
      <c r="E52" s="273"/>
      <c r="F52" s="283">
        <f>SUM(F47:F51)</f>
        <v>6282</v>
      </c>
      <c r="G52" s="283">
        <f t="shared" ref="G52" si="5">SUM(G47:G51)</f>
        <v>5118</v>
      </c>
      <c r="H52" s="295">
        <f t="shared" si="4"/>
        <v>0.814708691499522</v>
      </c>
    </row>
    <row r="53" spans="1:8">
      <c r="A53" s="373"/>
      <c r="B53" s="239" t="s">
        <v>155</v>
      </c>
      <c r="C53" s="240">
        <v>40</v>
      </c>
      <c r="D53" s="371" t="s">
        <v>156</v>
      </c>
      <c r="E53" s="281" t="s">
        <v>157</v>
      </c>
      <c r="F53" s="282">
        <v>344</v>
      </c>
      <c r="G53" s="282">
        <v>178</v>
      </c>
      <c r="H53" s="294">
        <f t="shared" si="4"/>
        <v>0.517441860465116</v>
      </c>
    </row>
    <row r="54" spans="1:8">
      <c r="A54" s="373"/>
      <c r="B54" s="243"/>
      <c r="C54" s="240">
        <v>41</v>
      </c>
      <c r="D54" s="371" t="s">
        <v>158</v>
      </c>
      <c r="E54" s="281" t="s">
        <v>159</v>
      </c>
      <c r="F54" s="282">
        <v>325</v>
      </c>
      <c r="G54" s="282">
        <v>69</v>
      </c>
      <c r="H54" s="294">
        <f t="shared" si="4"/>
        <v>0.212307692307692</v>
      </c>
    </row>
    <row r="55" spans="1:8">
      <c r="A55" s="373"/>
      <c r="B55" s="243"/>
      <c r="C55" s="240">
        <v>42</v>
      </c>
      <c r="D55" s="371" t="s">
        <v>160</v>
      </c>
      <c r="E55" s="281" t="s">
        <v>161</v>
      </c>
      <c r="F55" s="282">
        <v>1105</v>
      </c>
      <c r="G55" s="282">
        <v>425</v>
      </c>
      <c r="H55" s="294">
        <f t="shared" si="4"/>
        <v>0.384615384615385</v>
      </c>
    </row>
    <row r="56" spans="1:8">
      <c r="A56" s="373"/>
      <c r="B56" s="243"/>
      <c r="C56" s="240">
        <v>43</v>
      </c>
      <c r="D56" s="371" t="s">
        <v>162</v>
      </c>
      <c r="E56" s="281" t="s">
        <v>163</v>
      </c>
      <c r="F56" s="282">
        <v>1083</v>
      </c>
      <c r="G56" s="282">
        <v>453</v>
      </c>
      <c r="H56" s="294">
        <f t="shared" si="4"/>
        <v>0.418282548476454</v>
      </c>
    </row>
    <row r="57" spans="1:8">
      <c r="A57" s="373"/>
      <c r="B57" s="243"/>
      <c r="C57" s="240">
        <v>44</v>
      </c>
      <c r="D57" s="240" t="s">
        <v>199</v>
      </c>
      <c r="E57" s="264" t="s">
        <v>200</v>
      </c>
      <c r="F57" s="240">
        <v>656</v>
      </c>
      <c r="G57" s="240">
        <v>17</v>
      </c>
      <c r="H57" s="345">
        <f t="shared" si="4"/>
        <v>0.0259146341463415</v>
      </c>
    </row>
    <row r="58" spans="1:8">
      <c r="A58" s="373"/>
      <c r="B58" s="60"/>
      <c r="C58" s="252" t="s">
        <v>19</v>
      </c>
      <c r="D58" s="253"/>
      <c r="E58" s="273"/>
      <c r="F58" s="283">
        <f>SUM(F53:F57)</f>
        <v>3513</v>
      </c>
      <c r="G58" s="283">
        <f>SUM(G53:G57)</f>
        <v>1142</v>
      </c>
      <c r="H58" s="295">
        <f t="shared" si="4"/>
        <v>0.325078280671791</v>
      </c>
    </row>
    <row r="59" customHeight="true" spans="1:8">
      <c r="A59" s="374"/>
      <c r="B59" s="297" t="s">
        <v>51</v>
      </c>
      <c r="C59" s="297"/>
      <c r="D59" s="297"/>
      <c r="E59" s="297"/>
      <c r="F59" s="321">
        <f>SUM(F58,F52)</f>
        <v>9795</v>
      </c>
      <c r="G59" s="321">
        <f>SUM(G58,G52)</f>
        <v>6260</v>
      </c>
      <c r="H59" s="292">
        <f t="shared" si="4"/>
        <v>0.63910158244002</v>
      </c>
    </row>
    <row r="60" spans="1:8">
      <c r="A60" s="372" t="s">
        <v>82</v>
      </c>
      <c r="B60" s="239" t="s">
        <v>83</v>
      </c>
      <c r="C60" s="240">
        <v>45</v>
      </c>
      <c r="D60" s="260" t="s">
        <v>153</v>
      </c>
      <c r="E60" s="250" t="s">
        <v>85</v>
      </c>
      <c r="F60" s="268">
        <v>360</v>
      </c>
      <c r="G60" s="268">
        <v>304</v>
      </c>
      <c r="H60" s="289">
        <f t="shared" si="4"/>
        <v>0.844444444444444</v>
      </c>
    </row>
    <row r="61" spans="1:8">
      <c r="A61" s="373"/>
      <c r="B61" s="243"/>
      <c r="C61" s="240">
        <v>46</v>
      </c>
      <c r="D61" s="260" t="s">
        <v>86</v>
      </c>
      <c r="E61" s="250" t="s">
        <v>87</v>
      </c>
      <c r="F61" s="268">
        <v>247</v>
      </c>
      <c r="G61" s="268">
        <v>181</v>
      </c>
      <c r="H61" s="289">
        <f t="shared" si="4"/>
        <v>0.732793522267207</v>
      </c>
    </row>
    <row r="62" spans="1:8">
      <c r="A62" s="373"/>
      <c r="B62" s="246"/>
      <c r="C62" s="252" t="s">
        <v>19</v>
      </c>
      <c r="D62" s="253"/>
      <c r="E62" s="273"/>
      <c r="F62" s="270">
        <f>SUM(F60:F61)</f>
        <v>607</v>
      </c>
      <c r="G62" s="270">
        <f>SUM(G60:G61)</f>
        <v>485</v>
      </c>
      <c r="H62" s="290">
        <f t="shared" si="4"/>
        <v>0.799011532125206</v>
      </c>
    </row>
    <row r="63" spans="1:8">
      <c r="A63" s="373"/>
      <c r="B63" s="239" t="s">
        <v>88</v>
      </c>
      <c r="C63" s="240">
        <v>47</v>
      </c>
      <c r="D63" s="260" t="s">
        <v>89</v>
      </c>
      <c r="E63" s="250" t="s">
        <v>90</v>
      </c>
      <c r="F63" s="268">
        <v>841</v>
      </c>
      <c r="G63" s="268">
        <v>322</v>
      </c>
      <c r="H63" s="289">
        <f t="shared" si="4"/>
        <v>0.382877526753864</v>
      </c>
    </row>
    <row r="64" spans="1:8">
      <c r="A64" s="373"/>
      <c r="B64" s="89"/>
      <c r="C64" s="240">
        <v>48</v>
      </c>
      <c r="D64" s="260" t="s">
        <v>91</v>
      </c>
      <c r="E64" s="250" t="s">
        <v>92</v>
      </c>
      <c r="F64" s="268">
        <v>560</v>
      </c>
      <c r="G64" s="268">
        <v>351</v>
      </c>
      <c r="H64" s="289">
        <f t="shared" si="4"/>
        <v>0.626785714285714</v>
      </c>
    </row>
    <row r="65" spans="1:8">
      <c r="A65" s="373"/>
      <c r="B65" s="89"/>
      <c r="C65" s="240">
        <v>49</v>
      </c>
      <c r="D65" s="260" t="s">
        <v>93</v>
      </c>
      <c r="E65" s="250" t="s">
        <v>94</v>
      </c>
      <c r="F65" s="240">
        <v>2064</v>
      </c>
      <c r="G65" s="240">
        <v>1983</v>
      </c>
      <c r="H65" s="294">
        <f t="shared" si="4"/>
        <v>0.960755813953488</v>
      </c>
    </row>
    <row r="66" spans="1:8">
      <c r="A66" s="373"/>
      <c r="B66" s="89"/>
      <c r="C66" s="240">
        <v>50</v>
      </c>
      <c r="D66" s="260" t="s">
        <v>95</v>
      </c>
      <c r="E66" s="250" t="s">
        <v>96</v>
      </c>
      <c r="F66" s="268">
        <v>718</v>
      </c>
      <c r="G66" s="268">
        <v>622</v>
      </c>
      <c r="H66" s="289">
        <f t="shared" si="4"/>
        <v>0.866295264623955</v>
      </c>
    </row>
    <row r="67" spans="1:8">
      <c r="A67" s="373"/>
      <c r="B67" s="60"/>
      <c r="C67" s="298" t="s">
        <v>19</v>
      </c>
      <c r="D67" s="299"/>
      <c r="E67" s="323"/>
      <c r="F67" s="324">
        <f>SUM(F63:F66)</f>
        <v>4183</v>
      </c>
      <c r="G67" s="324">
        <f>SUM(G63:G66)</f>
        <v>3278</v>
      </c>
      <c r="H67" s="340">
        <f t="shared" si="4"/>
        <v>0.783648099450155</v>
      </c>
    </row>
    <row r="68" spans="1:8">
      <c r="A68" s="373"/>
      <c r="B68" s="300" t="s">
        <v>142</v>
      </c>
      <c r="C68" s="240">
        <v>51</v>
      </c>
      <c r="D68" s="240" t="s">
        <v>143</v>
      </c>
      <c r="E68" s="264" t="s">
        <v>144</v>
      </c>
      <c r="F68" s="268">
        <v>1249</v>
      </c>
      <c r="G68" s="268">
        <v>1249</v>
      </c>
      <c r="H68" s="289">
        <f t="shared" si="4"/>
        <v>1</v>
      </c>
    </row>
    <row r="69" spans="1:8">
      <c r="A69" s="373"/>
      <c r="B69" s="60"/>
      <c r="C69" s="298" t="s">
        <v>19</v>
      </c>
      <c r="D69" s="299"/>
      <c r="E69" s="323"/>
      <c r="F69" s="270">
        <f>SUM(F68)</f>
        <v>1249</v>
      </c>
      <c r="G69" s="270">
        <f>SUM(G68)</f>
        <v>1249</v>
      </c>
      <c r="H69" s="290">
        <f t="shared" si="4"/>
        <v>1</v>
      </c>
    </row>
    <row r="70" spans="1:8">
      <c r="A70" s="374"/>
      <c r="B70" s="258" t="s">
        <v>51</v>
      </c>
      <c r="C70" s="259"/>
      <c r="D70" s="259"/>
      <c r="E70" s="277"/>
      <c r="F70" s="278">
        <f>SUM(F60:F61,F63:F66,F68)</f>
        <v>6039</v>
      </c>
      <c r="G70" s="278">
        <f>SUM(G60:G61,G63:G66,G68)</f>
        <v>5012</v>
      </c>
      <c r="H70" s="292">
        <f t="shared" si="4"/>
        <v>0.829938731578076</v>
      </c>
    </row>
    <row r="71" spans="1:8">
      <c r="A71" s="372" t="s">
        <v>97</v>
      </c>
      <c r="B71" s="239" t="s">
        <v>98</v>
      </c>
      <c r="C71" s="240">
        <v>52</v>
      </c>
      <c r="D71" s="260" t="s">
        <v>99</v>
      </c>
      <c r="E71" s="250" t="s">
        <v>100</v>
      </c>
      <c r="F71" s="268">
        <v>1392</v>
      </c>
      <c r="G71" s="268">
        <v>1199</v>
      </c>
      <c r="H71" s="289">
        <f t="shared" si="4"/>
        <v>0.861350574712644</v>
      </c>
    </row>
    <row r="72" spans="1:8">
      <c r="A72" s="373"/>
      <c r="B72" s="60"/>
      <c r="C72" s="298" t="s">
        <v>19</v>
      </c>
      <c r="D72" s="299"/>
      <c r="E72" s="323"/>
      <c r="F72" s="270">
        <f>SUM(F71)</f>
        <v>1392</v>
      </c>
      <c r="G72" s="270">
        <f>SUM(G71)</f>
        <v>1199</v>
      </c>
      <c r="H72" s="290">
        <f t="shared" si="4"/>
        <v>0.861350574712644</v>
      </c>
    </row>
    <row r="73" spans="1:8">
      <c r="A73" s="373"/>
      <c r="B73" s="239" t="s">
        <v>101</v>
      </c>
      <c r="C73" s="240">
        <v>53</v>
      </c>
      <c r="D73" s="260" t="s">
        <v>102</v>
      </c>
      <c r="E73" s="250" t="s">
        <v>103</v>
      </c>
      <c r="F73" s="268">
        <v>1534</v>
      </c>
      <c r="G73" s="268">
        <v>1393</v>
      </c>
      <c r="H73" s="289">
        <f t="shared" si="4"/>
        <v>0.908083441981747</v>
      </c>
    </row>
    <row r="74" spans="1:8">
      <c r="A74" s="373"/>
      <c r="B74" s="243"/>
      <c r="C74" s="240">
        <v>54</v>
      </c>
      <c r="D74" s="260" t="s">
        <v>104</v>
      </c>
      <c r="E74" s="250" t="s">
        <v>105</v>
      </c>
      <c r="F74" s="268">
        <v>1934</v>
      </c>
      <c r="G74" s="268">
        <v>1685</v>
      </c>
      <c r="H74" s="289">
        <f t="shared" si="4"/>
        <v>0.871251292657704</v>
      </c>
    </row>
    <row r="75" spans="1:8">
      <c r="A75" s="373"/>
      <c r="B75" s="243"/>
      <c r="C75" s="240">
        <v>55</v>
      </c>
      <c r="D75" s="260" t="s">
        <v>106</v>
      </c>
      <c r="E75" s="250" t="s">
        <v>107</v>
      </c>
      <c r="F75" s="240">
        <v>686</v>
      </c>
      <c r="G75" s="240">
        <v>509</v>
      </c>
      <c r="H75" s="294">
        <f t="shared" si="4"/>
        <v>0.74198250728863</v>
      </c>
    </row>
    <row r="76" spans="1:8">
      <c r="A76" s="373"/>
      <c r="B76" s="246"/>
      <c r="C76" s="252" t="s">
        <v>19</v>
      </c>
      <c r="D76" s="253"/>
      <c r="E76" s="273"/>
      <c r="F76" s="270">
        <f>SUM(F73:F75)</f>
        <v>4154</v>
      </c>
      <c r="G76" s="270">
        <f>SUM(G73:G75)</f>
        <v>3587</v>
      </c>
      <c r="H76" s="290">
        <f t="shared" si="4"/>
        <v>0.86350505536832</v>
      </c>
    </row>
    <row r="77" spans="1:8">
      <c r="A77" s="374"/>
      <c r="B77" s="258" t="s">
        <v>51</v>
      </c>
      <c r="C77" s="259"/>
      <c r="D77" s="259"/>
      <c r="E77" s="277"/>
      <c r="F77" s="278">
        <f>SUM(F71,F73:F75)</f>
        <v>5546</v>
      </c>
      <c r="G77" s="278">
        <f>SUM(G71,G73:G75)</f>
        <v>4786</v>
      </c>
      <c r="H77" s="292">
        <f t="shared" si="4"/>
        <v>0.862964298593581</v>
      </c>
    </row>
    <row r="78" spans="1:8">
      <c r="A78" s="372" t="s">
        <v>108</v>
      </c>
      <c r="B78" s="260" t="s">
        <v>109</v>
      </c>
      <c r="C78" s="240">
        <v>56</v>
      </c>
      <c r="D78" s="260" t="s">
        <v>110</v>
      </c>
      <c r="E78" s="250" t="s">
        <v>111</v>
      </c>
      <c r="F78" s="268">
        <v>5774</v>
      </c>
      <c r="G78" s="268">
        <v>5218</v>
      </c>
      <c r="H78" s="289">
        <f t="shared" si="4"/>
        <v>0.903706269483893</v>
      </c>
    </row>
    <row r="79" spans="1:8">
      <c r="A79" s="373"/>
      <c r="B79" s="239" t="s">
        <v>112</v>
      </c>
      <c r="C79" s="260">
        <v>57</v>
      </c>
      <c r="D79" s="260" t="s">
        <v>113</v>
      </c>
      <c r="E79" s="250" t="s">
        <v>114</v>
      </c>
      <c r="F79" s="268">
        <v>1517</v>
      </c>
      <c r="G79" s="268">
        <v>1428</v>
      </c>
      <c r="H79" s="289">
        <f t="shared" si="4"/>
        <v>0.941331575477917</v>
      </c>
    </row>
    <row r="80" spans="1:8">
      <c r="A80" s="373"/>
      <c r="B80" s="243"/>
      <c r="C80" s="260">
        <v>58</v>
      </c>
      <c r="D80" s="260" t="s">
        <v>115</v>
      </c>
      <c r="E80" s="250" t="s">
        <v>116</v>
      </c>
      <c r="F80" s="268">
        <v>2046</v>
      </c>
      <c r="G80" s="268">
        <v>2029</v>
      </c>
      <c r="H80" s="289">
        <f t="shared" si="4"/>
        <v>0.99169110459433</v>
      </c>
    </row>
    <row r="81" spans="1:8">
      <c r="A81" s="373"/>
      <c r="B81" s="246"/>
      <c r="C81" s="252" t="s">
        <v>19</v>
      </c>
      <c r="D81" s="253"/>
      <c r="E81" s="273"/>
      <c r="F81" s="270">
        <f>SUM(F79:F80)</f>
        <v>3563</v>
      </c>
      <c r="G81" s="270">
        <f>SUM(G79:G80)</f>
        <v>3457</v>
      </c>
      <c r="H81" s="290">
        <f t="shared" si="4"/>
        <v>0.970249789503228</v>
      </c>
    </row>
    <row r="82" spans="1:8">
      <c r="A82" s="373"/>
      <c r="B82" s="261" t="s">
        <v>117</v>
      </c>
      <c r="C82" s="240">
        <v>59</v>
      </c>
      <c r="D82" s="260" t="s">
        <v>118</v>
      </c>
      <c r="E82" s="250" t="s">
        <v>119</v>
      </c>
      <c r="F82" s="268">
        <v>3174</v>
      </c>
      <c r="G82" s="268">
        <v>3001</v>
      </c>
      <c r="H82" s="289">
        <f t="shared" si="4"/>
        <v>0.945494643982357</v>
      </c>
    </row>
    <row r="83" spans="1:8">
      <c r="A83" s="373"/>
      <c r="B83" s="305"/>
      <c r="C83" s="252" t="s">
        <v>19</v>
      </c>
      <c r="D83" s="253"/>
      <c r="E83" s="273"/>
      <c r="F83" s="270">
        <f>SUM(F82:F82)</f>
        <v>3174</v>
      </c>
      <c r="G83" s="270">
        <f>SUM(G82:G82)</f>
        <v>3001</v>
      </c>
      <c r="H83" s="290">
        <f t="shared" si="4"/>
        <v>0.945494643982357</v>
      </c>
    </row>
    <row r="84" spans="1:8">
      <c r="A84" s="373"/>
      <c r="B84" s="239" t="s">
        <v>121</v>
      </c>
      <c r="C84" s="240">
        <v>60</v>
      </c>
      <c r="D84" s="260" t="s">
        <v>122</v>
      </c>
      <c r="E84" s="250" t="s">
        <v>123</v>
      </c>
      <c r="F84" s="268">
        <v>1300</v>
      </c>
      <c r="G84" s="268">
        <v>1083</v>
      </c>
      <c r="H84" s="289">
        <f t="shared" si="4"/>
        <v>0.833076923076923</v>
      </c>
    </row>
    <row r="85" spans="1:8">
      <c r="A85" s="373"/>
      <c r="B85" s="243"/>
      <c r="C85" s="240">
        <v>61</v>
      </c>
      <c r="D85" s="260" t="s">
        <v>145</v>
      </c>
      <c r="E85" s="250" t="s">
        <v>146</v>
      </c>
      <c r="F85" s="328">
        <v>1207</v>
      </c>
      <c r="G85" s="268">
        <v>854</v>
      </c>
      <c r="H85" s="289">
        <f t="shared" si="4"/>
        <v>0.707539353769677</v>
      </c>
    </row>
    <row r="86" spans="1:8">
      <c r="A86" s="373"/>
      <c r="B86" s="243"/>
      <c r="C86" s="240">
        <v>62</v>
      </c>
      <c r="D86" s="260" t="s">
        <v>147</v>
      </c>
      <c r="E86" s="250" t="s">
        <v>148</v>
      </c>
      <c r="F86" s="328">
        <v>1617</v>
      </c>
      <c r="G86" s="268">
        <v>738</v>
      </c>
      <c r="H86" s="289">
        <f t="shared" si="4"/>
        <v>0.456400742115028</v>
      </c>
    </row>
    <row r="87" spans="1:8">
      <c r="A87" s="373"/>
      <c r="B87" s="243"/>
      <c r="C87" s="240">
        <v>63</v>
      </c>
      <c r="D87" s="260" t="s">
        <v>126</v>
      </c>
      <c r="E87" s="250" t="s">
        <v>127</v>
      </c>
      <c r="F87" s="328">
        <v>775</v>
      </c>
      <c r="G87" s="268">
        <v>450</v>
      </c>
      <c r="H87" s="289">
        <f t="shared" si="4"/>
        <v>0.580645161290323</v>
      </c>
    </row>
    <row r="88" spans="1:8">
      <c r="A88" s="373"/>
      <c r="B88" s="243"/>
      <c r="C88" s="240">
        <v>64</v>
      </c>
      <c r="D88" s="260" t="s">
        <v>149</v>
      </c>
      <c r="E88" s="264" t="s">
        <v>150</v>
      </c>
      <c r="F88" s="268">
        <v>1741</v>
      </c>
      <c r="G88" s="268">
        <v>1026</v>
      </c>
      <c r="H88" s="289">
        <f t="shared" si="4"/>
        <v>0.589316484778863</v>
      </c>
    </row>
    <row r="89" spans="1:8">
      <c r="A89" s="373"/>
      <c r="B89" s="246"/>
      <c r="C89" s="252" t="s">
        <v>19</v>
      </c>
      <c r="D89" s="253"/>
      <c r="E89" s="273"/>
      <c r="F89" s="270">
        <f>SUM(F84:F88)</f>
        <v>6640</v>
      </c>
      <c r="G89" s="270">
        <f>SUM(G84:G88)</f>
        <v>4151</v>
      </c>
      <c r="H89" s="290">
        <f t="shared" si="4"/>
        <v>0.625150602409639</v>
      </c>
    </row>
    <row r="90" spans="1:8">
      <c r="A90" s="373"/>
      <c r="B90" s="239" t="s">
        <v>129</v>
      </c>
      <c r="C90" s="240">
        <v>65</v>
      </c>
      <c r="D90" s="260" t="s">
        <v>130</v>
      </c>
      <c r="E90" s="250" t="s">
        <v>131</v>
      </c>
      <c r="F90" s="328">
        <v>1168</v>
      </c>
      <c r="G90" s="268">
        <v>1111</v>
      </c>
      <c r="H90" s="289">
        <f t="shared" si="4"/>
        <v>0.951198630136986</v>
      </c>
    </row>
    <row r="91" spans="1:8">
      <c r="A91" s="373"/>
      <c r="B91" s="243"/>
      <c r="C91" s="240">
        <v>66</v>
      </c>
      <c r="D91" s="260" t="s">
        <v>132</v>
      </c>
      <c r="E91" s="250" t="s">
        <v>133</v>
      </c>
      <c r="F91" s="328">
        <v>1483</v>
      </c>
      <c r="G91" s="268">
        <v>1013</v>
      </c>
      <c r="H91" s="289">
        <f t="shared" si="4"/>
        <v>0.683074848280512</v>
      </c>
    </row>
    <row r="92" spans="1:8">
      <c r="A92" s="373"/>
      <c r="B92" s="246"/>
      <c r="C92" s="252" t="s">
        <v>19</v>
      </c>
      <c r="D92" s="253"/>
      <c r="E92" s="273"/>
      <c r="F92" s="270">
        <f>SUM(F90:F91)</f>
        <v>2651</v>
      </c>
      <c r="G92" s="270">
        <f>SUM(G90:G91)</f>
        <v>2124</v>
      </c>
      <c r="H92" s="290">
        <f t="shared" si="4"/>
        <v>0.801207091663523</v>
      </c>
    </row>
    <row r="93" spans="1:8">
      <c r="A93" s="374"/>
      <c r="B93" s="258" t="s">
        <v>51</v>
      </c>
      <c r="C93" s="259"/>
      <c r="D93" s="259"/>
      <c r="E93" s="277"/>
      <c r="F93" s="329">
        <f>SUM(F78:F80,F82:F82,F84:F88,F90:F91)</f>
        <v>21802</v>
      </c>
      <c r="G93" s="329">
        <f>SUM(G78:G80,G82:G82,G84:G88,G90:G91)</f>
        <v>17951</v>
      </c>
      <c r="H93" s="292">
        <f t="shared" si="4"/>
        <v>0.823364828914778</v>
      </c>
    </row>
    <row r="94" spans="1:8">
      <c r="A94" s="375" t="s">
        <v>134</v>
      </c>
      <c r="B94" s="307">
        <v>20</v>
      </c>
      <c r="C94" s="308">
        <v>66</v>
      </c>
      <c r="D94" s="309"/>
      <c r="E94" s="330"/>
      <c r="F94" s="331">
        <f>SUM(F33,F46,F59,F70,F77,F93)</f>
        <v>88195</v>
      </c>
      <c r="G94" s="332">
        <f>SUM(G33,G46,G59,G70,G77,G93)</f>
        <v>70628</v>
      </c>
      <c r="H94" s="343">
        <f t="shared" si="4"/>
        <v>0.80081637281025</v>
      </c>
    </row>
  </sheetData>
  <mergeCells count="52">
    <mergeCell ref="A1:H1"/>
    <mergeCell ref="C7:E7"/>
    <mergeCell ref="C13:E13"/>
    <mergeCell ref="C22:E22"/>
    <mergeCell ref="C32:E32"/>
    <mergeCell ref="B33:E33"/>
    <mergeCell ref="C36:E36"/>
    <mergeCell ref="C39:E39"/>
    <mergeCell ref="C41:E41"/>
    <mergeCell ref="C45:E45"/>
    <mergeCell ref="B46:E46"/>
    <mergeCell ref="C52:E52"/>
    <mergeCell ref="C58:E58"/>
    <mergeCell ref="B59:E59"/>
    <mergeCell ref="C62:E62"/>
    <mergeCell ref="C67:E67"/>
    <mergeCell ref="C69:E69"/>
    <mergeCell ref="B70:E70"/>
    <mergeCell ref="C72:E72"/>
    <mergeCell ref="C76:E76"/>
    <mergeCell ref="B77:E77"/>
    <mergeCell ref="C81:E81"/>
    <mergeCell ref="C83:E83"/>
    <mergeCell ref="C89:E89"/>
    <mergeCell ref="C92:E92"/>
    <mergeCell ref="B93:E93"/>
    <mergeCell ref="C94:E94"/>
    <mergeCell ref="A3:A33"/>
    <mergeCell ref="A34:A46"/>
    <mergeCell ref="A47:A59"/>
    <mergeCell ref="A60:A70"/>
    <mergeCell ref="A71:A77"/>
    <mergeCell ref="A78:A93"/>
    <mergeCell ref="B3:B7"/>
    <mergeCell ref="B8:B13"/>
    <mergeCell ref="B14:B22"/>
    <mergeCell ref="B23:B32"/>
    <mergeCell ref="B34:B36"/>
    <mergeCell ref="B37:B39"/>
    <mergeCell ref="B40:B41"/>
    <mergeCell ref="B42:B45"/>
    <mergeCell ref="B47:B52"/>
    <mergeCell ref="B53:B58"/>
    <mergeCell ref="B60:B62"/>
    <mergeCell ref="B63:B67"/>
    <mergeCell ref="B68:B69"/>
    <mergeCell ref="B71:B72"/>
    <mergeCell ref="B73:B76"/>
    <mergeCell ref="B79:B81"/>
    <mergeCell ref="B82:B83"/>
    <mergeCell ref="B84:B89"/>
    <mergeCell ref="B90:B92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4"/>
  <sheetViews>
    <sheetView topLeftCell="A43" workbookViewId="0">
      <selection activeCell="B60" sqref="B60:B62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202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7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171</v>
      </c>
      <c r="H24" s="289">
        <f t="shared" ref="H24:H32" si="1">G24/F24</f>
        <v>0.521341463414634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334</v>
      </c>
      <c r="H25" s="289">
        <f t="shared" si="1"/>
        <v>0.539579967689822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192</v>
      </c>
      <c r="H26" s="289">
        <f t="shared" si="1"/>
        <v>0.492307692307692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426</v>
      </c>
      <c r="H27" s="289">
        <f t="shared" si="1"/>
        <v>0.395543175487465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268</v>
      </c>
      <c r="H28" s="289">
        <f t="shared" si="1"/>
        <v>0.380141843971631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424</v>
      </c>
      <c r="H29" s="289">
        <f t="shared" si="1"/>
        <v>0.404966571155683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69</v>
      </c>
      <c r="H30" s="289">
        <f t="shared" si="1"/>
        <v>0.425925925925926</v>
      </c>
    </row>
    <row r="31" spans="1:8">
      <c r="A31" s="242"/>
      <c r="B31" s="86"/>
      <c r="C31" s="240">
        <v>26</v>
      </c>
      <c r="D31" s="260" t="s">
        <v>197</v>
      </c>
      <c r="E31" s="250" t="s">
        <v>198</v>
      </c>
      <c r="F31" s="268">
        <v>169</v>
      </c>
      <c r="G31" s="268">
        <v>152</v>
      </c>
      <c r="H31" s="289">
        <f t="shared" si="1"/>
        <v>0.899408284023669</v>
      </c>
    </row>
    <row r="32" spans="1:8">
      <c r="A32" s="242"/>
      <c r="B32" s="87"/>
      <c r="C32" s="252" t="s">
        <v>19</v>
      </c>
      <c r="D32" s="253"/>
      <c r="E32" s="273"/>
      <c r="F32" s="270">
        <f>SUM(F23:F31)</f>
        <v>5355</v>
      </c>
      <c r="G32" s="270">
        <f>SUM(G23:G31)</f>
        <v>2396</v>
      </c>
      <c r="H32" s="290">
        <f t="shared" si="1"/>
        <v>0.447432306255836</v>
      </c>
    </row>
    <row r="33" spans="1:8">
      <c r="A33" s="257"/>
      <c r="B33" s="258" t="s">
        <v>51</v>
      </c>
      <c r="C33" s="259"/>
      <c r="D33" s="259"/>
      <c r="E33" s="277"/>
      <c r="F33" s="278">
        <f>SUM(F7,F13,F22,F32)</f>
        <v>30498</v>
      </c>
      <c r="G33" s="278">
        <f>SUM(G7,G13,G22,G32)</f>
        <v>24494</v>
      </c>
      <c r="H33" s="292">
        <f t="shared" si="0"/>
        <v>0.803134631779133</v>
      </c>
    </row>
    <row r="34" spans="1:8">
      <c r="A34" s="238" t="s">
        <v>52</v>
      </c>
      <c r="B34" s="239" t="s">
        <v>53</v>
      </c>
      <c r="C34" s="240">
        <v>27</v>
      </c>
      <c r="D34" s="260" t="s">
        <v>54</v>
      </c>
      <c r="E34" s="250" t="s">
        <v>55</v>
      </c>
      <c r="F34" s="279">
        <v>2294</v>
      </c>
      <c r="G34" s="268">
        <v>1932</v>
      </c>
      <c r="H34" s="289">
        <f t="shared" si="0"/>
        <v>0.842197035745423</v>
      </c>
    </row>
    <row r="35" spans="1:8">
      <c r="A35" s="242"/>
      <c r="B35" s="243"/>
      <c r="C35" s="240">
        <v>28</v>
      </c>
      <c r="D35" s="260" t="s">
        <v>56</v>
      </c>
      <c r="E35" s="250" t="s">
        <v>57</v>
      </c>
      <c r="F35" s="268">
        <v>1813</v>
      </c>
      <c r="G35" s="268">
        <v>1808</v>
      </c>
      <c r="H35" s="289">
        <f t="shared" si="0"/>
        <v>0.997242140099283</v>
      </c>
    </row>
    <row r="36" spans="1:8">
      <c r="A36" s="242"/>
      <c r="B36" s="246"/>
      <c r="C36" s="252" t="s">
        <v>19</v>
      </c>
      <c r="D36" s="253"/>
      <c r="E36" s="273"/>
      <c r="F36" s="283">
        <f>SUM(F34:F35)</f>
        <v>4107</v>
      </c>
      <c r="G36" s="283">
        <f>SUM(G34:G35)</f>
        <v>3740</v>
      </c>
      <c r="H36" s="368">
        <f t="shared" si="0"/>
        <v>0.91064037009983</v>
      </c>
    </row>
    <row r="37" spans="1:8">
      <c r="A37" s="242"/>
      <c r="B37" s="239" t="s">
        <v>58</v>
      </c>
      <c r="C37" s="260">
        <v>29</v>
      </c>
      <c r="D37" s="260" t="s">
        <v>59</v>
      </c>
      <c r="E37" s="250" t="s">
        <v>60</v>
      </c>
      <c r="F37" s="268">
        <v>1145</v>
      </c>
      <c r="G37" s="268">
        <v>1145</v>
      </c>
      <c r="H37" s="289">
        <f t="shared" si="0"/>
        <v>1</v>
      </c>
    </row>
    <row r="38" spans="1:8">
      <c r="A38" s="242"/>
      <c r="B38" s="243"/>
      <c r="C38" s="260">
        <v>30</v>
      </c>
      <c r="D38" s="260" t="s">
        <v>137</v>
      </c>
      <c r="E38" s="264" t="s">
        <v>138</v>
      </c>
      <c r="F38" s="268">
        <v>913</v>
      </c>
      <c r="G38" s="268">
        <v>615</v>
      </c>
      <c r="H38" s="289">
        <f t="shared" ref="H38:H41" si="2">G38/F38</f>
        <v>0.673603504928806</v>
      </c>
    </row>
    <row r="39" spans="1:8">
      <c r="A39" s="242"/>
      <c r="B39" s="60"/>
      <c r="C39" s="252" t="s">
        <v>19</v>
      </c>
      <c r="D39" s="253"/>
      <c r="E39" s="273"/>
      <c r="F39" s="283">
        <f>SUM(F37:F38)</f>
        <v>2058</v>
      </c>
      <c r="G39" s="283">
        <f t="shared" ref="G39" si="3">SUM(G37:G38)</f>
        <v>1760</v>
      </c>
      <c r="H39" s="368">
        <f t="shared" si="2"/>
        <v>0.855199222546161</v>
      </c>
    </row>
    <row r="40" spans="1:8">
      <c r="A40" s="242"/>
      <c r="B40" s="261" t="s">
        <v>61</v>
      </c>
      <c r="C40" s="240">
        <v>31</v>
      </c>
      <c r="D40" s="260" t="s">
        <v>62</v>
      </c>
      <c r="E40" s="250" t="s">
        <v>63</v>
      </c>
      <c r="F40" s="268">
        <v>3010</v>
      </c>
      <c r="G40" s="268">
        <v>3004</v>
      </c>
      <c r="H40" s="289">
        <f t="shared" si="2"/>
        <v>0.998006644518272</v>
      </c>
    </row>
    <row r="41" spans="1:8">
      <c r="A41" s="242"/>
      <c r="B41" s="60"/>
      <c r="C41" s="252" t="s">
        <v>19</v>
      </c>
      <c r="D41" s="253"/>
      <c r="E41" s="273"/>
      <c r="F41" s="283">
        <f>SUM(F40)</f>
        <v>3010</v>
      </c>
      <c r="G41" s="283">
        <f>SUM(G40)</f>
        <v>3004</v>
      </c>
      <c r="H41" s="368">
        <f t="shared" si="2"/>
        <v>0.998006644518272</v>
      </c>
    </row>
    <row r="42" spans="1:8">
      <c r="A42" s="242"/>
      <c r="B42" s="239" t="s">
        <v>64</v>
      </c>
      <c r="C42" s="240">
        <v>32</v>
      </c>
      <c r="D42" s="239" t="s">
        <v>65</v>
      </c>
      <c r="E42" s="250" t="s">
        <v>66</v>
      </c>
      <c r="F42" s="268">
        <v>580</v>
      </c>
      <c r="G42" s="268">
        <v>410</v>
      </c>
      <c r="H42" s="289">
        <f t="shared" ref="H42:H94" si="4">G42/F42</f>
        <v>0.706896551724138</v>
      </c>
    </row>
    <row r="43" spans="1:8">
      <c r="A43" s="242"/>
      <c r="B43" s="89"/>
      <c r="C43" s="240">
        <v>33</v>
      </c>
      <c r="D43" s="239" t="s">
        <v>139</v>
      </c>
      <c r="E43" s="250" t="s">
        <v>68</v>
      </c>
      <c r="F43" s="268">
        <v>3501</v>
      </c>
      <c r="G43" s="268">
        <v>2304</v>
      </c>
      <c r="H43" s="289">
        <f t="shared" si="4"/>
        <v>0.658097686375321</v>
      </c>
    </row>
    <row r="44" spans="1:8">
      <c r="A44" s="242"/>
      <c r="B44" s="89"/>
      <c r="C44" s="240">
        <v>34</v>
      </c>
      <c r="D44" s="239" t="s">
        <v>140</v>
      </c>
      <c r="E44" s="264" t="s">
        <v>141</v>
      </c>
      <c r="F44" s="268">
        <v>1259</v>
      </c>
      <c r="G44" s="268">
        <v>952</v>
      </c>
      <c r="H44" s="289">
        <f t="shared" si="4"/>
        <v>0.756155679110405</v>
      </c>
    </row>
    <row r="45" spans="1:8">
      <c r="A45" s="242"/>
      <c r="B45" s="60"/>
      <c r="C45" s="252" t="s">
        <v>19</v>
      </c>
      <c r="D45" s="253"/>
      <c r="E45" s="273"/>
      <c r="F45" s="283">
        <f>SUM(F42:F44)</f>
        <v>5340</v>
      </c>
      <c r="G45" s="283">
        <f>SUM(G42:G44)</f>
        <v>3666</v>
      </c>
      <c r="H45" s="368">
        <f t="shared" si="4"/>
        <v>0.686516853932584</v>
      </c>
    </row>
    <row r="46" spans="1:8">
      <c r="A46" s="257"/>
      <c r="B46" s="258" t="s">
        <v>51</v>
      </c>
      <c r="C46" s="259"/>
      <c r="D46" s="259"/>
      <c r="E46" s="277"/>
      <c r="F46" s="278">
        <f>SUM(F34:F35,F37:F38,F40,F42:F44)</f>
        <v>14515</v>
      </c>
      <c r="G46" s="278">
        <f>SUM(G34:G35,G37:G38,G40,G42:G44)</f>
        <v>12170</v>
      </c>
      <c r="H46" s="292">
        <f t="shared" si="4"/>
        <v>0.838442990010334</v>
      </c>
    </row>
    <row r="47" spans="1:8">
      <c r="A47" s="238" t="s">
        <v>70</v>
      </c>
      <c r="B47" s="239" t="s">
        <v>71</v>
      </c>
      <c r="C47" s="240">
        <v>35</v>
      </c>
      <c r="D47" s="260" t="s">
        <v>72</v>
      </c>
      <c r="E47" s="250" t="s">
        <v>73</v>
      </c>
      <c r="F47" s="268">
        <v>1859</v>
      </c>
      <c r="G47" s="268">
        <v>1499</v>
      </c>
      <c r="H47" s="289">
        <f t="shared" si="4"/>
        <v>0.806347498655191</v>
      </c>
    </row>
    <row r="48" spans="1:8">
      <c r="A48" s="242"/>
      <c r="B48" s="243"/>
      <c r="C48" s="240">
        <v>36</v>
      </c>
      <c r="D48" s="260" t="s">
        <v>74</v>
      </c>
      <c r="E48" s="250" t="s">
        <v>75</v>
      </c>
      <c r="F48" s="268">
        <v>1094</v>
      </c>
      <c r="G48" s="268">
        <v>986</v>
      </c>
      <c r="H48" s="289">
        <f t="shared" si="4"/>
        <v>0.90127970749543</v>
      </c>
    </row>
    <row r="49" spans="1:8">
      <c r="A49" s="242"/>
      <c r="B49" s="243"/>
      <c r="C49" s="240">
        <v>37</v>
      </c>
      <c r="D49" s="260" t="s">
        <v>76</v>
      </c>
      <c r="E49" s="250" t="s">
        <v>77</v>
      </c>
      <c r="F49" s="268">
        <v>1322</v>
      </c>
      <c r="G49" s="268">
        <v>1158</v>
      </c>
      <c r="H49" s="289">
        <f t="shared" si="4"/>
        <v>0.875945537065053</v>
      </c>
    </row>
    <row r="50" spans="1:8">
      <c r="A50" s="242"/>
      <c r="B50" s="243"/>
      <c r="C50" s="240">
        <v>38</v>
      </c>
      <c r="D50" s="371" t="s">
        <v>78</v>
      </c>
      <c r="E50" s="281" t="s">
        <v>79</v>
      </c>
      <c r="F50" s="282">
        <v>678</v>
      </c>
      <c r="G50" s="240">
        <v>545</v>
      </c>
      <c r="H50" s="294">
        <f t="shared" si="4"/>
        <v>0.803834808259587</v>
      </c>
    </row>
    <row r="51" spans="1:8">
      <c r="A51" s="242"/>
      <c r="B51" s="243"/>
      <c r="C51" s="240">
        <v>39</v>
      </c>
      <c r="D51" s="371" t="s">
        <v>80</v>
      </c>
      <c r="E51" s="281" t="s">
        <v>81</v>
      </c>
      <c r="F51" s="282">
        <v>1329</v>
      </c>
      <c r="G51" s="240">
        <v>969</v>
      </c>
      <c r="H51" s="294">
        <f t="shared" si="4"/>
        <v>0.729119638826185</v>
      </c>
    </row>
    <row r="52" spans="1:8">
      <c r="A52" s="242"/>
      <c r="B52" s="60"/>
      <c r="C52" s="252" t="s">
        <v>19</v>
      </c>
      <c r="D52" s="253"/>
      <c r="E52" s="273"/>
      <c r="F52" s="283">
        <f>SUM(F47:F51)</f>
        <v>6282</v>
      </c>
      <c r="G52" s="283">
        <f t="shared" ref="G52" si="5">SUM(G47:G51)</f>
        <v>5157</v>
      </c>
      <c r="H52" s="295">
        <f t="shared" si="4"/>
        <v>0.820916905444126</v>
      </c>
    </row>
    <row r="53" spans="1:8">
      <c r="A53" s="242"/>
      <c r="B53" s="239" t="s">
        <v>155</v>
      </c>
      <c r="C53" s="240">
        <v>40</v>
      </c>
      <c r="D53" s="371" t="s">
        <v>156</v>
      </c>
      <c r="E53" s="281" t="s">
        <v>157</v>
      </c>
      <c r="F53" s="282">
        <v>344</v>
      </c>
      <c r="G53" s="282">
        <v>179</v>
      </c>
      <c r="H53" s="294">
        <f t="shared" si="4"/>
        <v>0.520348837209302</v>
      </c>
    </row>
    <row r="54" spans="1:8">
      <c r="A54" s="242"/>
      <c r="B54" s="243"/>
      <c r="C54" s="240">
        <v>41</v>
      </c>
      <c r="D54" s="371" t="s">
        <v>158</v>
      </c>
      <c r="E54" s="281" t="s">
        <v>159</v>
      </c>
      <c r="F54" s="282">
        <v>325</v>
      </c>
      <c r="G54" s="282">
        <v>71</v>
      </c>
      <c r="H54" s="294">
        <f t="shared" si="4"/>
        <v>0.218461538461538</v>
      </c>
    </row>
    <row r="55" spans="1:8">
      <c r="A55" s="242"/>
      <c r="B55" s="243"/>
      <c r="C55" s="240">
        <v>42</v>
      </c>
      <c r="D55" s="371" t="s">
        <v>160</v>
      </c>
      <c r="E55" s="281" t="s">
        <v>161</v>
      </c>
      <c r="F55" s="282">
        <v>1106</v>
      </c>
      <c r="G55" s="282">
        <v>457</v>
      </c>
      <c r="H55" s="294">
        <f t="shared" si="4"/>
        <v>0.413200723327306</v>
      </c>
    </row>
    <row r="56" spans="1:8">
      <c r="A56" s="242"/>
      <c r="B56" s="243"/>
      <c r="C56" s="240">
        <v>43</v>
      </c>
      <c r="D56" s="371" t="s">
        <v>162</v>
      </c>
      <c r="E56" s="281" t="s">
        <v>163</v>
      </c>
      <c r="F56" s="282">
        <v>1104</v>
      </c>
      <c r="G56" s="282">
        <v>458</v>
      </c>
      <c r="H56" s="294">
        <f t="shared" si="4"/>
        <v>0.414855072463768</v>
      </c>
    </row>
    <row r="57" spans="1:8">
      <c r="A57" s="242"/>
      <c r="B57" s="243"/>
      <c r="C57" s="240">
        <v>44</v>
      </c>
      <c r="D57" s="240" t="s">
        <v>199</v>
      </c>
      <c r="E57" s="264" t="s">
        <v>200</v>
      </c>
      <c r="F57" s="240">
        <v>698</v>
      </c>
      <c r="G57" s="240">
        <v>37</v>
      </c>
      <c r="H57" s="345">
        <f t="shared" si="4"/>
        <v>0.0530085959885387</v>
      </c>
    </row>
    <row r="58" spans="1:8">
      <c r="A58" s="242"/>
      <c r="B58" s="60"/>
      <c r="C58" s="252" t="s">
        <v>19</v>
      </c>
      <c r="D58" s="253"/>
      <c r="E58" s="273"/>
      <c r="F58" s="283">
        <f>SUM(F53:F57)</f>
        <v>3577</v>
      </c>
      <c r="G58" s="283">
        <f>SUM(G53:G57)</f>
        <v>1202</v>
      </c>
      <c r="H58" s="295">
        <f t="shared" si="4"/>
        <v>0.336035784176684</v>
      </c>
    </row>
    <row r="59" customHeight="true" spans="1:8">
      <c r="A59" s="257"/>
      <c r="B59" s="297" t="s">
        <v>51</v>
      </c>
      <c r="C59" s="297"/>
      <c r="D59" s="297"/>
      <c r="E59" s="297"/>
      <c r="F59" s="321">
        <f>SUM(F58,F52)</f>
        <v>9859</v>
      </c>
      <c r="G59" s="321">
        <f>SUM(G58,G52)</f>
        <v>6359</v>
      </c>
      <c r="H59" s="292">
        <f t="shared" si="4"/>
        <v>0.644994421340907</v>
      </c>
    </row>
    <row r="60" spans="1:8">
      <c r="A60" s="238" t="s">
        <v>82</v>
      </c>
      <c r="B60" s="239" t="s">
        <v>83</v>
      </c>
      <c r="C60" s="240">
        <v>45</v>
      </c>
      <c r="D60" s="260" t="s">
        <v>153</v>
      </c>
      <c r="E60" s="250" t="s">
        <v>85</v>
      </c>
      <c r="F60" s="268">
        <v>360</v>
      </c>
      <c r="G60" s="268">
        <v>304</v>
      </c>
      <c r="H60" s="289">
        <f t="shared" si="4"/>
        <v>0.844444444444444</v>
      </c>
    </row>
    <row r="61" spans="1:8">
      <c r="A61" s="242"/>
      <c r="B61" s="243"/>
      <c r="C61" s="240">
        <v>46</v>
      </c>
      <c r="D61" s="260" t="s">
        <v>86</v>
      </c>
      <c r="E61" s="250" t="s">
        <v>87</v>
      </c>
      <c r="F61" s="268">
        <v>247</v>
      </c>
      <c r="G61" s="268">
        <v>181</v>
      </c>
      <c r="H61" s="289">
        <f t="shared" si="4"/>
        <v>0.732793522267207</v>
      </c>
    </row>
    <row r="62" spans="1:8">
      <c r="A62" s="242"/>
      <c r="B62" s="246"/>
      <c r="C62" s="252" t="s">
        <v>19</v>
      </c>
      <c r="D62" s="253"/>
      <c r="E62" s="273"/>
      <c r="F62" s="270">
        <f>SUM(F60:F61)</f>
        <v>607</v>
      </c>
      <c r="G62" s="270">
        <f>SUM(G60:G61)</f>
        <v>485</v>
      </c>
      <c r="H62" s="290">
        <f t="shared" si="4"/>
        <v>0.799011532125206</v>
      </c>
    </row>
    <row r="63" spans="1:8">
      <c r="A63" s="242"/>
      <c r="B63" s="239" t="s">
        <v>88</v>
      </c>
      <c r="C63" s="240">
        <v>47</v>
      </c>
      <c r="D63" s="260" t="s">
        <v>89</v>
      </c>
      <c r="E63" s="250" t="s">
        <v>90</v>
      </c>
      <c r="F63" s="268">
        <v>841</v>
      </c>
      <c r="G63" s="268">
        <v>322</v>
      </c>
      <c r="H63" s="289">
        <f t="shared" si="4"/>
        <v>0.382877526753864</v>
      </c>
    </row>
    <row r="64" spans="1:8">
      <c r="A64" s="242"/>
      <c r="B64" s="89"/>
      <c r="C64" s="240">
        <v>48</v>
      </c>
      <c r="D64" s="260" t="s">
        <v>91</v>
      </c>
      <c r="E64" s="250" t="s">
        <v>92</v>
      </c>
      <c r="F64" s="268">
        <v>560</v>
      </c>
      <c r="G64" s="268">
        <v>351</v>
      </c>
      <c r="H64" s="289">
        <f t="shared" si="4"/>
        <v>0.626785714285714</v>
      </c>
    </row>
    <row r="65" spans="1:8">
      <c r="A65" s="242"/>
      <c r="B65" s="89"/>
      <c r="C65" s="240">
        <v>49</v>
      </c>
      <c r="D65" s="260" t="s">
        <v>93</v>
      </c>
      <c r="E65" s="250" t="s">
        <v>94</v>
      </c>
      <c r="F65" s="240">
        <v>2064</v>
      </c>
      <c r="G65" s="240">
        <v>1983</v>
      </c>
      <c r="H65" s="294">
        <f t="shared" si="4"/>
        <v>0.960755813953488</v>
      </c>
    </row>
    <row r="66" spans="1:8">
      <c r="A66" s="242"/>
      <c r="B66" s="89"/>
      <c r="C66" s="240">
        <v>50</v>
      </c>
      <c r="D66" s="260" t="s">
        <v>95</v>
      </c>
      <c r="E66" s="250" t="s">
        <v>96</v>
      </c>
      <c r="F66" s="268">
        <v>718</v>
      </c>
      <c r="G66" s="268">
        <v>622</v>
      </c>
      <c r="H66" s="289">
        <f t="shared" si="4"/>
        <v>0.866295264623955</v>
      </c>
    </row>
    <row r="67" spans="1:8">
      <c r="A67" s="242"/>
      <c r="B67" s="60"/>
      <c r="C67" s="298" t="s">
        <v>19</v>
      </c>
      <c r="D67" s="299"/>
      <c r="E67" s="323"/>
      <c r="F67" s="324">
        <f>SUM(F63:F66)</f>
        <v>4183</v>
      </c>
      <c r="G67" s="324">
        <f>SUM(G63:G66)</f>
        <v>3278</v>
      </c>
      <c r="H67" s="340">
        <f t="shared" si="4"/>
        <v>0.783648099450155</v>
      </c>
    </row>
    <row r="68" spans="1:8">
      <c r="A68" s="242"/>
      <c r="B68" s="300" t="s">
        <v>142</v>
      </c>
      <c r="C68" s="240">
        <v>51</v>
      </c>
      <c r="D68" s="240" t="s">
        <v>143</v>
      </c>
      <c r="E68" s="264" t="s">
        <v>144</v>
      </c>
      <c r="F68" s="268">
        <v>1249</v>
      </c>
      <c r="G68" s="268">
        <v>1249</v>
      </c>
      <c r="H68" s="289">
        <f t="shared" si="4"/>
        <v>1</v>
      </c>
    </row>
    <row r="69" spans="1:8">
      <c r="A69" s="242"/>
      <c r="B69" s="60"/>
      <c r="C69" s="298" t="s">
        <v>19</v>
      </c>
      <c r="D69" s="299"/>
      <c r="E69" s="323"/>
      <c r="F69" s="270">
        <f>SUM(F68)</f>
        <v>1249</v>
      </c>
      <c r="G69" s="270">
        <f>SUM(G68)</f>
        <v>1249</v>
      </c>
      <c r="H69" s="290">
        <f t="shared" si="4"/>
        <v>1</v>
      </c>
    </row>
    <row r="70" spans="1:8">
      <c r="A70" s="257"/>
      <c r="B70" s="258" t="s">
        <v>51</v>
      </c>
      <c r="C70" s="259"/>
      <c r="D70" s="259"/>
      <c r="E70" s="277"/>
      <c r="F70" s="278">
        <f>SUM(F60:F61,F63:F66,F68)</f>
        <v>6039</v>
      </c>
      <c r="G70" s="278">
        <f>SUM(G60:G61,G63:G66,G68)</f>
        <v>5012</v>
      </c>
      <c r="H70" s="292">
        <f t="shared" si="4"/>
        <v>0.829938731578076</v>
      </c>
    </row>
    <row r="71" spans="1:8">
      <c r="A71" s="238" t="s">
        <v>97</v>
      </c>
      <c r="B71" s="239" t="s">
        <v>98</v>
      </c>
      <c r="C71" s="240">
        <v>52</v>
      </c>
      <c r="D71" s="260" t="s">
        <v>99</v>
      </c>
      <c r="E71" s="250" t="s">
        <v>100</v>
      </c>
      <c r="F71" s="268">
        <v>1393</v>
      </c>
      <c r="G71" s="268">
        <v>1199</v>
      </c>
      <c r="H71" s="289">
        <f t="shared" si="4"/>
        <v>0.860732232591529</v>
      </c>
    </row>
    <row r="72" spans="1:8">
      <c r="A72" s="242"/>
      <c r="B72" s="60"/>
      <c r="C72" s="298" t="s">
        <v>19</v>
      </c>
      <c r="D72" s="299"/>
      <c r="E72" s="323"/>
      <c r="F72" s="270">
        <f>SUM(F71)</f>
        <v>1393</v>
      </c>
      <c r="G72" s="270">
        <f>SUM(G71)</f>
        <v>1199</v>
      </c>
      <c r="H72" s="290">
        <f t="shared" si="4"/>
        <v>0.860732232591529</v>
      </c>
    </row>
    <row r="73" spans="1:8">
      <c r="A73" s="242"/>
      <c r="B73" s="239" t="s">
        <v>101</v>
      </c>
      <c r="C73" s="240">
        <v>53</v>
      </c>
      <c r="D73" s="260" t="s">
        <v>102</v>
      </c>
      <c r="E73" s="250" t="s">
        <v>103</v>
      </c>
      <c r="F73" s="268">
        <v>1534</v>
      </c>
      <c r="G73" s="268">
        <v>1393</v>
      </c>
      <c r="H73" s="289">
        <f t="shared" si="4"/>
        <v>0.908083441981747</v>
      </c>
    </row>
    <row r="74" spans="1:8">
      <c r="A74" s="242"/>
      <c r="B74" s="243"/>
      <c r="C74" s="240">
        <v>54</v>
      </c>
      <c r="D74" s="260" t="s">
        <v>104</v>
      </c>
      <c r="E74" s="250" t="s">
        <v>105</v>
      </c>
      <c r="F74" s="268">
        <v>1934</v>
      </c>
      <c r="G74" s="268">
        <v>1685</v>
      </c>
      <c r="H74" s="289">
        <f t="shared" si="4"/>
        <v>0.871251292657704</v>
      </c>
    </row>
    <row r="75" spans="1:8">
      <c r="A75" s="242"/>
      <c r="B75" s="243"/>
      <c r="C75" s="240">
        <v>55</v>
      </c>
      <c r="D75" s="260" t="s">
        <v>106</v>
      </c>
      <c r="E75" s="250" t="s">
        <v>107</v>
      </c>
      <c r="F75" s="240">
        <v>686</v>
      </c>
      <c r="G75" s="240">
        <v>509</v>
      </c>
      <c r="H75" s="294">
        <f t="shared" si="4"/>
        <v>0.74198250728863</v>
      </c>
    </row>
    <row r="76" spans="1:8">
      <c r="A76" s="242"/>
      <c r="B76" s="246"/>
      <c r="C76" s="252" t="s">
        <v>19</v>
      </c>
      <c r="D76" s="253"/>
      <c r="E76" s="273"/>
      <c r="F76" s="270">
        <f>SUM(F73:F75)</f>
        <v>4154</v>
      </c>
      <c r="G76" s="270">
        <f>SUM(G73:G75)</f>
        <v>3587</v>
      </c>
      <c r="H76" s="290">
        <f t="shared" si="4"/>
        <v>0.86350505536832</v>
      </c>
    </row>
    <row r="77" spans="1:8">
      <c r="A77" s="257"/>
      <c r="B77" s="258" t="s">
        <v>51</v>
      </c>
      <c r="C77" s="259"/>
      <c r="D77" s="259"/>
      <c r="E77" s="277"/>
      <c r="F77" s="278">
        <f>SUM(F71,F73:F75)</f>
        <v>5547</v>
      </c>
      <c r="G77" s="278">
        <f>SUM(G71,G73:G75)</f>
        <v>4786</v>
      </c>
      <c r="H77" s="292">
        <f t="shared" si="4"/>
        <v>0.862808725437173</v>
      </c>
    </row>
    <row r="78" spans="1:8">
      <c r="A78" s="238" t="s">
        <v>108</v>
      </c>
      <c r="B78" s="260" t="s">
        <v>109</v>
      </c>
      <c r="C78" s="240">
        <v>56</v>
      </c>
      <c r="D78" s="260" t="s">
        <v>110</v>
      </c>
      <c r="E78" s="250" t="s">
        <v>111</v>
      </c>
      <c r="F78" s="268">
        <v>5774</v>
      </c>
      <c r="G78" s="268">
        <v>5218</v>
      </c>
      <c r="H78" s="289">
        <f t="shared" si="4"/>
        <v>0.903706269483893</v>
      </c>
    </row>
    <row r="79" spans="1:8">
      <c r="A79" s="242"/>
      <c r="B79" s="239" t="s">
        <v>112</v>
      </c>
      <c r="C79" s="260">
        <v>57</v>
      </c>
      <c r="D79" s="260" t="s">
        <v>113</v>
      </c>
      <c r="E79" s="250" t="s">
        <v>114</v>
      </c>
      <c r="F79" s="268">
        <v>1517</v>
      </c>
      <c r="G79" s="268">
        <v>1428</v>
      </c>
      <c r="H79" s="289">
        <f t="shared" si="4"/>
        <v>0.941331575477917</v>
      </c>
    </row>
    <row r="80" spans="1:8">
      <c r="A80" s="242"/>
      <c r="B80" s="243"/>
      <c r="C80" s="260">
        <v>58</v>
      </c>
      <c r="D80" s="260" t="s">
        <v>115</v>
      </c>
      <c r="E80" s="250" t="s">
        <v>116</v>
      </c>
      <c r="F80" s="268">
        <v>2046</v>
      </c>
      <c r="G80" s="268">
        <v>2029</v>
      </c>
      <c r="H80" s="289">
        <f t="shared" si="4"/>
        <v>0.99169110459433</v>
      </c>
    </row>
    <row r="81" spans="1:8">
      <c r="A81" s="242"/>
      <c r="B81" s="246"/>
      <c r="C81" s="252" t="s">
        <v>19</v>
      </c>
      <c r="D81" s="253"/>
      <c r="E81" s="273"/>
      <c r="F81" s="270">
        <f>SUM(F79:F80)</f>
        <v>3563</v>
      </c>
      <c r="G81" s="270">
        <f>SUM(G79:G80)</f>
        <v>3457</v>
      </c>
      <c r="H81" s="290">
        <f t="shared" si="4"/>
        <v>0.970249789503228</v>
      </c>
    </row>
    <row r="82" spans="1:8">
      <c r="A82" s="242"/>
      <c r="B82" s="261" t="s">
        <v>117</v>
      </c>
      <c r="C82" s="240">
        <v>59</v>
      </c>
      <c r="D82" s="260" t="s">
        <v>118</v>
      </c>
      <c r="E82" s="250" t="s">
        <v>119</v>
      </c>
      <c r="F82" s="268">
        <v>3174</v>
      </c>
      <c r="G82" s="268">
        <v>3001</v>
      </c>
      <c r="H82" s="289">
        <f t="shared" si="4"/>
        <v>0.945494643982357</v>
      </c>
    </row>
    <row r="83" spans="1:8">
      <c r="A83" s="242"/>
      <c r="B83" s="305"/>
      <c r="C83" s="252" t="s">
        <v>19</v>
      </c>
      <c r="D83" s="253"/>
      <c r="E83" s="273"/>
      <c r="F83" s="270">
        <f>SUM(F82:F82)</f>
        <v>3174</v>
      </c>
      <c r="G83" s="270">
        <f>SUM(G82:G82)</f>
        <v>3001</v>
      </c>
      <c r="H83" s="290">
        <f t="shared" si="4"/>
        <v>0.945494643982357</v>
      </c>
    </row>
    <row r="84" spans="1:8">
      <c r="A84" s="242"/>
      <c r="B84" s="239" t="s">
        <v>121</v>
      </c>
      <c r="C84" s="240">
        <v>60</v>
      </c>
      <c r="D84" s="260" t="s">
        <v>122</v>
      </c>
      <c r="E84" s="250" t="s">
        <v>123</v>
      </c>
      <c r="F84" s="268">
        <v>1300</v>
      </c>
      <c r="G84" s="268">
        <v>1083</v>
      </c>
      <c r="H84" s="289">
        <f t="shared" si="4"/>
        <v>0.833076923076923</v>
      </c>
    </row>
    <row r="85" spans="1:8">
      <c r="A85" s="242"/>
      <c r="B85" s="243"/>
      <c r="C85" s="240">
        <v>61</v>
      </c>
      <c r="D85" s="260" t="s">
        <v>145</v>
      </c>
      <c r="E85" s="250" t="s">
        <v>146</v>
      </c>
      <c r="F85" s="328">
        <v>1207</v>
      </c>
      <c r="G85" s="268">
        <v>854</v>
      </c>
      <c r="H85" s="289">
        <f t="shared" si="4"/>
        <v>0.707539353769677</v>
      </c>
    </row>
    <row r="86" spans="1:8">
      <c r="A86" s="242"/>
      <c r="B86" s="243"/>
      <c r="C86" s="240">
        <v>62</v>
      </c>
      <c r="D86" s="260" t="s">
        <v>147</v>
      </c>
      <c r="E86" s="250" t="s">
        <v>148</v>
      </c>
      <c r="F86" s="328">
        <v>1617</v>
      </c>
      <c r="G86" s="268">
        <v>742</v>
      </c>
      <c r="H86" s="289">
        <f t="shared" si="4"/>
        <v>0.458874458874459</v>
      </c>
    </row>
    <row r="87" spans="1:8">
      <c r="A87" s="242"/>
      <c r="B87" s="243"/>
      <c r="C87" s="240">
        <v>63</v>
      </c>
      <c r="D87" s="260" t="s">
        <v>126</v>
      </c>
      <c r="E87" s="250" t="s">
        <v>127</v>
      </c>
      <c r="F87" s="328">
        <v>775</v>
      </c>
      <c r="G87" s="268">
        <v>450</v>
      </c>
      <c r="H87" s="289">
        <f t="shared" si="4"/>
        <v>0.580645161290323</v>
      </c>
    </row>
    <row r="88" spans="1:8">
      <c r="A88" s="242"/>
      <c r="B88" s="243"/>
      <c r="C88" s="240">
        <v>64</v>
      </c>
      <c r="D88" s="260" t="s">
        <v>149</v>
      </c>
      <c r="E88" s="264" t="s">
        <v>150</v>
      </c>
      <c r="F88" s="268">
        <v>1741</v>
      </c>
      <c r="G88" s="268">
        <v>1026</v>
      </c>
      <c r="H88" s="289">
        <f t="shared" si="4"/>
        <v>0.589316484778863</v>
      </c>
    </row>
    <row r="89" spans="1:8">
      <c r="A89" s="242"/>
      <c r="B89" s="246"/>
      <c r="C89" s="252" t="s">
        <v>19</v>
      </c>
      <c r="D89" s="253"/>
      <c r="E89" s="273"/>
      <c r="F89" s="270">
        <f>SUM(F84:F88)</f>
        <v>6640</v>
      </c>
      <c r="G89" s="270">
        <f>SUM(G84:G88)</f>
        <v>4155</v>
      </c>
      <c r="H89" s="290">
        <f t="shared" si="4"/>
        <v>0.625753012048193</v>
      </c>
    </row>
    <row r="90" spans="1:8">
      <c r="A90" s="242"/>
      <c r="B90" s="239" t="s">
        <v>129</v>
      </c>
      <c r="C90" s="240">
        <v>65</v>
      </c>
      <c r="D90" s="260" t="s">
        <v>130</v>
      </c>
      <c r="E90" s="250" t="s">
        <v>131</v>
      </c>
      <c r="F90" s="328">
        <v>1168</v>
      </c>
      <c r="G90" s="268">
        <v>1111</v>
      </c>
      <c r="H90" s="289">
        <f t="shared" si="4"/>
        <v>0.951198630136986</v>
      </c>
    </row>
    <row r="91" spans="1:8">
      <c r="A91" s="242"/>
      <c r="B91" s="243"/>
      <c r="C91" s="240">
        <v>66</v>
      </c>
      <c r="D91" s="260" t="s">
        <v>132</v>
      </c>
      <c r="E91" s="250" t="s">
        <v>133</v>
      </c>
      <c r="F91" s="328">
        <v>1483</v>
      </c>
      <c r="G91" s="268">
        <v>1013</v>
      </c>
      <c r="H91" s="289">
        <f t="shared" si="4"/>
        <v>0.683074848280512</v>
      </c>
    </row>
    <row r="92" spans="1:8">
      <c r="A92" s="242"/>
      <c r="B92" s="246"/>
      <c r="C92" s="252" t="s">
        <v>19</v>
      </c>
      <c r="D92" s="253"/>
      <c r="E92" s="273"/>
      <c r="F92" s="270">
        <f>SUM(F90:F91)</f>
        <v>2651</v>
      </c>
      <c r="G92" s="270">
        <f>SUM(G90:G91)</f>
        <v>2124</v>
      </c>
      <c r="H92" s="290">
        <f t="shared" si="4"/>
        <v>0.801207091663523</v>
      </c>
    </row>
    <row r="93" spans="1:8">
      <c r="A93" s="257"/>
      <c r="B93" s="258" t="s">
        <v>51</v>
      </c>
      <c r="C93" s="259"/>
      <c r="D93" s="259"/>
      <c r="E93" s="277"/>
      <c r="F93" s="329">
        <f>SUM(F78:F80,F82:F82,F84:F88,F90:F91)</f>
        <v>21802</v>
      </c>
      <c r="G93" s="329">
        <f>SUM(G78:G80,G82:G82,G84:G88,G90:G91)</f>
        <v>17955</v>
      </c>
      <c r="H93" s="292">
        <f t="shared" si="4"/>
        <v>0.823548298321255</v>
      </c>
    </row>
    <row r="94" spans="1:8">
      <c r="A94" s="306" t="s">
        <v>134</v>
      </c>
      <c r="B94" s="307">
        <v>20</v>
      </c>
      <c r="C94" s="308">
        <v>66</v>
      </c>
      <c r="D94" s="309"/>
      <c r="E94" s="330"/>
      <c r="F94" s="331">
        <f>SUM(F33,F46,F59,F70,F77,F93)</f>
        <v>88260</v>
      </c>
      <c r="G94" s="332">
        <f>SUM(G33,G46,G59,G70,G77,G93)</f>
        <v>70776</v>
      </c>
      <c r="H94" s="343">
        <f t="shared" si="4"/>
        <v>0.801903467029232</v>
      </c>
    </row>
  </sheetData>
  <mergeCells count="52">
    <mergeCell ref="A1:H1"/>
    <mergeCell ref="C7:E7"/>
    <mergeCell ref="C13:E13"/>
    <mergeCell ref="C22:E22"/>
    <mergeCell ref="C32:E32"/>
    <mergeCell ref="B33:E33"/>
    <mergeCell ref="C36:E36"/>
    <mergeCell ref="C39:E39"/>
    <mergeCell ref="C41:E41"/>
    <mergeCell ref="C45:E45"/>
    <mergeCell ref="B46:E46"/>
    <mergeCell ref="C52:E52"/>
    <mergeCell ref="C58:E58"/>
    <mergeCell ref="B59:E59"/>
    <mergeCell ref="C62:E62"/>
    <mergeCell ref="C67:E67"/>
    <mergeCell ref="C69:E69"/>
    <mergeCell ref="B70:E70"/>
    <mergeCell ref="C72:E72"/>
    <mergeCell ref="C76:E76"/>
    <mergeCell ref="B77:E77"/>
    <mergeCell ref="C81:E81"/>
    <mergeCell ref="C83:E83"/>
    <mergeCell ref="C89:E89"/>
    <mergeCell ref="C92:E92"/>
    <mergeCell ref="B93:E93"/>
    <mergeCell ref="C94:E94"/>
    <mergeCell ref="A3:A33"/>
    <mergeCell ref="A34:A46"/>
    <mergeCell ref="A47:A59"/>
    <mergeCell ref="A60:A70"/>
    <mergeCell ref="A71:A77"/>
    <mergeCell ref="A78:A93"/>
    <mergeCell ref="B3:B7"/>
    <mergeCell ref="B8:B13"/>
    <mergeCell ref="B14:B22"/>
    <mergeCell ref="B23:B32"/>
    <mergeCell ref="B34:B36"/>
    <mergeCell ref="B37:B39"/>
    <mergeCell ref="B40:B41"/>
    <mergeCell ref="B42:B45"/>
    <mergeCell ref="B47:B52"/>
    <mergeCell ref="B53:B58"/>
    <mergeCell ref="B60:B62"/>
    <mergeCell ref="B63:B67"/>
    <mergeCell ref="B68:B69"/>
    <mergeCell ref="B71:B72"/>
    <mergeCell ref="B73:B76"/>
    <mergeCell ref="B79:B81"/>
    <mergeCell ref="B82:B83"/>
    <mergeCell ref="B84:B89"/>
    <mergeCell ref="B90:B92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4"/>
  <sheetViews>
    <sheetView topLeftCell="A79" workbookViewId="0">
      <selection activeCell="J66" sqref="J66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203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7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204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171</v>
      </c>
      <c r="H24" s="289">
        <f t="shared" ref="H24:H32" si="1">G24/F24</f>
        <v>0.521341463414634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334</v>
      </c>
      <c r="H25" s="289">
        <f t="shared" si="1"/>
        <v>0.539579967689822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192</v>
      </c>
      <c r="H26" s="289">
        <f t="shared" si="1"/>
        <v>0.492307692307692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426</v>
      </c>
      <c r="H27" s="289">
        <f t="shared" si="1"/>
        <v>0.395543175487465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268</v>
      </c>
      <c r="H28" s="289">
        <f t="shared" si="1"/>
        <v>0.380141843971631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424</v>
      </c>
      <c r="H29" s="289">
        <f t="shared" si="1"/>
        <v>0.404966571155683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69</v>
      </c>
      <c r="H30" s="289">
        <f t="shared" si="1"/>
        <v>0.425925925925926</v>
      </c>
    </row>
    <row r="31" spans="1:8">
      <c r="A31" s="242"/>
      <c r="B31" s="86"/>
      <c r="C31" s="240">
        <v>26</v>
      </c>
      <c r="D31" s="260" t="s">
        <v>197</v>
      </c>
      <c r="E31" s="250" t="s">
        <v>198</v>
      </c>
      <c r="F31" s="268">
        <v>169</v>
      </c>
      <c r="G31" s="268">
        <v>152</v>
      </c>
      <c r="H31" s="289">
        <f t="shared" si="1"/>
        <v>0.899408284023669</v>
      </c>
    </row>
    <row r="32" spans="1:8">
      <c r="A32" s="242"/>
      <c r="B32" s="87"/>
      <c r="C32" s="252" t="s">
        <v>19</v>
      </c>
      <c r="D32" s="253"/>
      <c r="E32" s="273"/>
      <c r="F32" s="270">
        <f>SUM(F23:F31)</f>
        <v>5355</v>
      </c>
      <c r="G32" s="270">
        <f>SUM(G23:G31)</f>
        <v>2396</v>
      </c>
      <c r="H32" s="290">
        <f t="shared" si="1"/>
        <v>0.447432306255836</v>
      </c>
    </row>
    <row r="33" spans="1:8">
      <c r="A33" s="257"/>
      <c r="B33" s="258" t="s">
        <v>51</v>
      </c>
      <c r="C33" s="259"/>
      <c r="D33" s="259"/>
      <c r="E33" s="277"/>
      <c r="F33" s="278">
        <f>SUM(F7,F13,F22,F32)</f>
        <v>30498</v>
      </c>
      <c r="G33" s="278">
        <f>SUM(G7,G13,G22,G32)</f>
        <v>24494</v>
      </c>
      <c r="H33" s="292">
        <f t="shared" si="0"/>
        <v>0.803134631779133</v>
      </c>
    </row>
    <row r="34" spans="1:8">
      <c r="A34" s="238" t="s">
        <v>52</v>
      </c>
      <c r="B34" s="239" t="s">
        <v>53</v>
      </c>
      <c r="C34" s="240">
        <v>27</v>
      </c>
      <c r="D34" s="260" t="s">
        <v>54</v>
      </c>
      <c r="E34" s="250" t="s">
        <v>55</v>
      </c>
      <c r="F34" s="279">
        <v>2294</v>
      </c>
      <c r="G34" s="268">
        <v>1932</v>
      </c>
      <c r="H34" s="289">
        <f t="shared" si="0"/>
        <v>0.842197035745423</v>
      </c>
    </row>
    <row r="35" spans="1:8">
      <c r="A35" s="242"/>
      <c r="B35" s="243"/>
      <c r="C35" s="240">
        <v>28</v>
      </c>
      <c r="D35" s="260" t="s">
        <v>56</v>
      </c>
      <c r="E35" s="250" t="s">
        <v>57</v>
      </c>
      <c r="F35" s="268">
        <v>1813</v>
      </c>
      <c r="G35" s="268">
        <v>1808</v>
      </c>
      <c r="H35" s="289">
        <f t="shared" si="0"/>
        <v>0.997242140099283</v>
      </c>
    </row>
    <row r="36" spans="1:8">
      <c r="A36" s="242"/>
      <c r="B36" s="246"/>
      <c r="C36" s="252" t="s">
        <v>19</v>
      </c>
      <c r="D36" s="253"/>
      <c r="E36" s="273"/>
      <c r="F36" s="283">
        <f>SUM(F34:F35)</f>
        <v>4107</v>
      </c>
      <c r="G36" s="283">
        <f>SUM(G34:G35)</f>
        <v>3740</v>
      </c>
      <c r="H36" s="368">
        <f t="shared" si="0"/>
        <v>0.91064037009983</v>
      </c>
    </row>
    <row r="37" spans="1:8">
      <c r="A37" s="242"/>
      <c r="B37" s="239" t="s">
        <v>58</v>
      </c>
      <c r="C37" s="260">
        <v>29</v>
      </c>
      <c r="D37" s="260" t="s">
        <v>59</v>
      </c>
      <c r="E37" s="250" t="s">
        <v>60</v>
      </c>
      <c r="F37" s="268">
        <v>1145</v>
      </c>
      <c r="G37" s="268">
        <v>1145</v>
      </c>
      <c r="H37" s="289">
        <f t="shared" si="0"/>
        <v>1</v>
      </c>
    </row>
    <row r="38" spans="1:8">
      <c r="A38" s="242"/>
      <c r="B38" s="243"/>
      <c r="C38" s="260">
        <v>30</v>
      </c>
      <c r="D38" s="260" t="s">
        <v>137</v>
      </c>
      <c r="E38" s="264" t="s">
        <v>138</v>
      </c>
      <c r="F38" s="268">
        <v>913</v>
      </c>
      <c r="G38" s="268">
        <v>615</v>
      </c>
      <c r="H38" s="289">
        <f t="shared" ref="H38:H41" si="2">G38/F38</f>
        <v>0.673603504928806</v>
      </c>
    </row>
    <row r="39" spans="1:8">
      <c r="A39" s="242"/>
      <c r="B39" s="60"/>
      <c r="C39" s="252" t="s">
        <v>19</v>
      </c>
      <c r="D39" s="253"/>
      <c r="E39" s="273"/>
      <c r="F39" s="283">
        <f>SUM(F37:F38)</f>
        <v>2058</v>
      </c>
      <c r="G39" s="283">
        <f t="shared" ref="G39" si="3">SUM(G37:G38)</f>
        <v>1760</v>
      </c>
      <c r="H39" s="368">
        <f t="shared" si="2"/>
        <v>0.855199222546161</v>
      </c>
    </row>
    <row r="40" spans="1:8">
      <c r="A40" s="242"/>
      <c r="B40" s="261" t="s">
        <v>61</v>
      </c>
      <c r="C40" s="240">
        <v>31</v>
      </c>
      <c r="D40" s="260" t="s">
        <v>62</v>
      </c>
      <c r="E40" s="250" t="s">
        <v>63</v>
      </c>
      <c r="F40" s="268">
        <v>3010</v>
      </c>
      <c r="G40" s="268">
        <v>3004</v>
      </c>
      <c r="H40" s="289">
        <f t="shared" si="2"/>
        <v>0.998006644518272</v>
      </c>
    </row>
    <row r="41" spans="1:8">
      <c r="A41" s="242"/>
      <c r="B41" s="60"/>
      <c r="C41" s="252" t="s">
        <v>19</v>
      </c>
      <c r="D41" s="253"/>
      <c r="E41" s="273"/>
      <c r="F41" s="283">
        <f>SUM(F40)</f>
        <v>3010</v>
      </c>
      <c r="G41" s="283">
        <f>SUM(G40)</f>
        <v>3004</v>
      </c>
      <c r="H41" s="368">
        <f t="shared" si="2"/>
        <v>0.998006644518272</v>
      </c>
    </row>
    <row r="42" spans="1:8">
      <c r="A42" s="242"/>
      <c r="B42" s="239" t="s">
        <v>64</v>
      </c>
      <c r="C42" s="240">
        <v>32</v>
      </c>
      <c r="D42" s="239" t="s">
        <v>65</v>
      </c>
      <c r="E42" s="250" t="s">
        <v>66</v>
      </c>
      <c r="F42" s="268">
        <v>580</v>
      </c>
      <c r="G42" s="268">
        <v>410</v>
      </c>
      <c r="H42" s="289">
        <f t="shared" ref="H42:H94" si="4">G42/F42</f>
        <v>0.706896551724138</v>
      </c>
    </row>
    <row r="43" spans="1:8">
      <c r="A43" s="242"/>
      <c r="B43" s="89"/>
      <c r="C43" s="240">
        <v>33</v>
      </c>
      <c r="D43" s="239" t="s">
        <v>139</v>
      </c>
      <c r="E43" s="250" t="s">
        <v>68</v>
      </c>
      <c r="F43" s="268">
        <v>3501</v>
      </c>
      <c r="G43" s="268">
        <v>2304</v>
      </c>
      <c r="H43" s="289">
        <f t="shared" si="4"/>
        <v>0.658097686375321</v>
      </c>
    </row>
    <row r="44" spans="1:8">
      <c r="A44" s="242"/>
      <c r="B44" s="89"/>
      <c r="C44" s="240">
        <v>34</v>
      </c>
      <c r="D44" s="239" t="s">
        <v>140</v>
      </c>
      <c r="E44" s="264" t="s">
        <v>141</v>
      </c>
      <c r="F44" s="268">
        <v>1259</v>
      </c>
      <c r="G44" s="268">
        <v>952</v>
      </c>
      <c r="H44" s="289">
        <f t="shared" si="4"/>
        <v>0.756155679110405</v>
      </c>
    </row>
    <row r="45" spans="1:8">
      <c r="A45" s="242"/>
      <c r="B45" s="60"/>
      <c r="C45" s="252" t="s">
        <v>19</v>
      </c>
      <c r="D45" s="253"/>
      <c r="E45" s="273"/>
      <c r="F45" s="283">
        <f>SUM(F42:F44)</f>
        <v>5340</v>
      </c>
      <c r="G45" s="283">
        <f>SUM(G42:G44)</f>
        <v>3666</v>
      </c>
      <c r="H45" s="368">
        <f t="shared" si="4"/>
        <v>0.686516853932584</v>
      </c>
    </row>
    <row r="46" spans="1:8">
      <c r="A46" s="257"/>
      <c r="B46" s="258" t="s">
        <v>51</v>
      </c>
      <c r="C46" s="259"/>
      <c r="D46" s="259"/>
      <c r="E46" s="277"/>
      <c r="F46" s="278">
        <f>SUM(F34:F35,F37:F38,F40,F42:F44)</f>
        <v>14515</v>
      </c>
      <c r="G46" s="278">
        <f>SUM(G34:G35,G37:G38,G40,G42:G44)</f>
        <v>12170</v>
      </c>
      <c r="H46" s="292">
        <f t="shared" si="4"/>
        <v>0.838442990010334</v>
      </c>
    </row>
    <row r="47" spans="1:8">
      <c r="A47" s="238" t="s">
        <v>70</v>
      </c>
      <c r="B47" s="239" t="s">
        <v>71</v>
      </c>
      <c r="C47" s="240">
        <v>35</v>
      </c>
      <c r="D47" s="260" t="s">
        <v>72</v>
      </c>
      <c r="E47" s="250" t="s">
        <v>73</v>
      </c>
      <c r="F47" s="268">
        <v>1859</v>
      </c>
      <c r="G47" s="268">
        <v>1499</v>
      </c>
      <c r="H47" s="289">
        <f t="shared" si="4"/>
        <v>0.806347498655191</v>
      </c>
    </row>
    <row r="48" spans="1:8">
      <c r="A48" s="242"/>
      <c r="B48" s="243"/>
      <c r="C48" s="240">
        <v>36</v>
      </c>
      <c r="D48" s="260" t="s">
        <v>74</v>
      </c>
      <c r="E48" s="250" t="s">
        <v>75</v>
      </c>
      <c r="F48" s="268">
        <v>1094</v>
      </c>
      <c r="G48" s="268">
        <v>986</v>
      </c>
      <c r="H48" s="289">
        <f t="shared" si="4"/>
        <v>0.90127970749543</v>
      </c>
    </row>
    <row r="49" spans="1:8">
      <c r="A49" s="242"/>
      <c r="B49" s="243"/>
      <c r="C49" s="240">
        <v>37</v>
      </c>
      <c r="D49" s="260" t="s">
        <v>76</v>
      </c>
      <c r="E49" s="250" t="s">
        <v>77</v>
      </c>
      <c r="F49" s="268">
        <v>1322</v>
      </c>
      <c r="G49" s="268">
        <v>1168</v>
      </c>
      <c r="H49" s="289">
        <f t="shared" si="4"/>
        <v>0.883509833585477</v>
      </c>
    </row>
    <row r="50" spans="1:8">
      <c r="A50" s="242"/>
      <c r="B50" s="243"/>
      <c r="C50" s="240">
        <v>38</v>
      </c>
      <c r="D50" s="371" t="s">
        <v>78</v>
      </c>
      <c r="E50" s="281" t="s">
        <v>79</v>
      </c>
      <c r="F50" s="282">
        <v>678</v>
      </c>
      <c r="G50" s="240">
        <v>547</v>
      </c>
      <c r="H50" s="294">
        <f t="shared" si="4"/>
        <v>0.806784660766962</v>
      </c>
    </row>
    <row r="51" spans="1:8">
      <c r="A51" s="242"/>
      <c r="B51" s="243"/>
      <c r="C51" s="240">
        <v>39</v>
      </c>
      <c r="D51" s="371" t="s">
        <v>80</v>
      </c>
      <c r="E51" s="281" t="s">
        <v>81</v>
      </c>
      <c r="F51" s="282">
        <v>1329</v>
      </c>
      <c r="G51" s="240">
        <v>970</v>
      </c>
      <c r="H51" s="294">
        <f t="shared" si="4"/>
        <v>0.72987208427389</v>
      </c>
    </row>
    <row r="52" spans="1:8">
      <c r="A52" s="242"/>
      <c r="B52" s="60"/>
      <c r="C52" s="252" t="s">
        <v>19</v>
      </c>
      <c r="D52" s="253"/>
      <c r="E52" s="273"/>
      <c r="F52" s="283">
        <f>SUM(F47:F51)</f>
        <v>6282</v>
      </c>
      <c r="G52" s="283">
        <f t="shared" ref="G52" si="5">SUM(G47:G51)</f>
        <v>5170</v>
      </c>
      <c r="H52" s="295">
        <f t="shared" si="4"/>
        <v>0.822986310092327</v>
      </c>
    </row>
    <row r="53" spans="1:8">
      <c r="A53" s="242"/>
      <c r="B53" s="239" t="s">
        <v>155</v>
      </c>
      <c r="C53" s="240">
        <v>40</v>
      </c>
      <c r="D53" s="371" t="s">
        <v>156</v>
      </c>
      <c r="E53" s="281" t="s">
        <v>157</v>
      </c>
      <c r="F53" s="282">
        <v>344</v>
      </c>
      <c r="G53" s="282">
        <v>179</v>
      </c>
      <c r="H53" s="294">
        <f t="shared" si="4"/>
        <v>0.520348837209302</v>
      </c>
    </row>
    <row r="54" spans="1:8">
      <c r="A54" s="242"/>
      <c r="B54" s="243"/>
      <c r="C54" s="240">
        <v>41</v>
      </c>
      <c r="D54" s="371" t="s">
        <v>158</v>
      </c>
      <c r="E54" s="281" t="s">
        <v>159</v>
      </c>
      <c r="F54" s="282">
        <v>325</v>
      </c>
      <c r="G54" s="282">
        <v>71</v>
      </c>
      <c r="H54" s="294">
        <f t="shared" si="4"/>
        <v>0.218461538461538</v>
      </c>
    </row>
    <row r="55" spans="1:8">
      <c r="A55" s="242"/>
      <c r="B55" s="243"/>
      <c r="C55" s="240">
        <v>42</v>
      </c>
      <c r="D55" s="371" t="s">
        <v>160</v>
      </c>
      <c r="E55" s="281" t="s">
        <v>161</v>
      </c>
      <c r="F55" s="282">
        <v>1134</v>
      </c>
      <c r="G55" s="282">
        <v>491</v>
      </c>
      <c r="H55" s="294">
        <f t="shared" si="4"/>
        <v>0.432980599647266</v>
      </c>
    </row>
    <row r="56" spans="1:8">
      <c r="A56" s="242"/>
      <c r="B56" s="243"/>
      <c r="C56" s="240">
        <v>43</v>
      </c>
      <c r="D56" s="371" t="s">
        <v>162</v>
      </c>
      <c r="E56" s="281" t="s">
        <v>163</v>
      </c>
      <c r="F56" s="282">
        <v>1104</v>
      </c>
      <c r="G56" s="282">
        <v>458</v>
      </c>
      <c r="H56" s="294">
        <f t="shared" si="4"/>
        <v>0.414855072463768</v>
      </c>
    </row>
    <row r="57" spans="1:8">
      <c r="A57" s="242"/>
      <c r="B57" s="243"/>
      <c r="C57" s="240">
        <v>44</v>
      </c>
      <c r="D57" s="240" t="s">
        <v>199</v>
      </c>
      <c r="E57" s="264" t="s">
        <v>200</v>
      </c>
      <c r="F57" s="240">
        <v>708</v>
      </c>
      <c r="G57" s="240">
        <v>37</v>
      </c>
      <c r="H57" s="345">
        <f t="shared" si="4"/>
        <v>0.0522598870056497</v>
      </c>
    </row>
    <row r="58" spans="1:8">
      <c r="A58" s="242"/>
      <c r="B58" s="60"/>
      <c r="C58" s="252" t="s">
        <v>19</v>
      </c>
      <c r="D58" s="253"/>
      <c r="E58" s="273"/>
      <c r="F58" s="283">
        <f>SUM(F53:F57)</f>
        <v>3615</v>
      </c>
      <c r="G58" s="283">
        <f>SUM(G53:G57)</f>
        <v>1236</v>
      </c>
      <c r="H58" s="295">
        <f t="shared" si="4"/>
        <v>0.341908713692946</v>
      </c>
    </row>
    <row r="59" customHeight="true" spans="1:8">
      <c r="A59" s="257"/>
      <c r="B59" s="297" t="s">
        <v>51</v>
      </c>
      <c r="C59" s="297"/>
      <c r="D59" s="297"/>
      <c r="E59" s="297"/>
      <c r="F59" s="321">
        <f>SUM(F58,F52)</f>
        <v>9897</v>
      </c>
      <c r="G59" s="321">
        <f>SUM(G58,G52)</f>
        <v>6406</v>
      </c>
      <c r="H59" s="292">
        <f t="shared" si="4"/>
        <v>0.647266848539962</v>
      </c>
    </row>
    <row r="60" spans="1:8">
      <c r="A60" s="238" t="s">
        <v>82</v>
      </c>
      <c r="B60" s="239" t="s">
        <v>83</v>
      </c>
      <c r="C60" s="240">
        <v>45</v>
      </c>
      <c r="D60" s="260" t="s">
        <v>153</v>
      </c>
      <c r="E60" s="250" t="s">
        <v>85</v>
      </c>
      <c r="F60" s="268">
        <v>360</v>
      </c>
      <c r="G60" s="268">
        <v>304</v>
      </c>
      <c r="H60" s="289">
        <f t="shared" si="4"/>
        <v>0.844444444444444</v>
      </c>
    </row>
    <row r="61" spans="1:8">
      <c r="A61" s="242"/>
      <c r="B61" s="243"/>
      <c r="C61" s="240">
        <v>46</v>
      </c>
      <c r="D61" s="260" t="s">
        <v>86</v>
      </c>
      <c r="E61" s="250" t="s">
        <v>87</v>
      </c>
      <c r="F61" s="268">
        <v>247</v>
      </c>
      <c r="G61" s="268">
        <v>181</v>
      </c>
      <c r="H61" s="289">
        <f t="shared" si="4"/>
        <v>0.732793522267207</v>
      </c>
    </row>
    <row r="62" spans="1:8">
      <c r="A62" s="242"/>
      <c r="B62" s="246"/>
      <c r="C62" s="252" t="s">
        <v>19</v>
      </c>
      <c r="D62" s="253"/>
      <c r="E62" s="273"/>
      <c r="F62" s="270">
        <f>SUM(F60:F61)</f>
        <v>607</v>
      </c>
      <c r="G62" s="270">
        <f>SUM(G60:G61)</f>
        <v>485</v>
      </c>
      <c r="H62" s="290">
        <f t="shared" si="4"/>
        <v>0.799011532125206</v>
      </c>
    </row>
    <row r="63" spans="1:8">
      <c r="A63" s="242"/>
      <c r="B63" s="239" t="s">
        <v>88</v>
      </c>
      <c r="C63" s="240">
        <v>47</v>
      </c>
      <c r="D63" s="260" t="s">
        <v>89</v>
      </c>
      <c r="E63" s="250" t="s">
        <v>90</v>
      </c>
      <c r="F63" s="268">
        <v>841</v>
      </c>
      <c r="G63" s="268">
        <v>322</v>
      </c>
      <c r="H63" s="289">
        <f t="shared" si="4"/>
        <v>0.382877526753864</v>
      </c>
    </row>
    <row r="64" spans="1:8">
      <c r="A64" s="242"/>
      <c r="B64" s="89"/>
      <c r="C64" s="240">
        <v>48</v>
      </c>
      <c r="D64" s="260" t="s">
        <v>91</v>
      </c>
      <c r="E64" s="250" t="s">
        <v>92</v>
      </c>
      <c r="F64" s="268">
        <v>560</v>
      </c>
      <c r="G64" s="268">
        <v>351</v>
      </c>
      <c r="H64" s="289">
        <f t="shared" si="4"/>
        <v>0.626785714285714</v>
      </c>
    </row>
    <row r="65" spans="1:8">
      <c r="A65" s="242"/>
      <c r="B65" s="89"/>
      <c r="C65" s="240">
        <v>49</v>
      </c>
      <c r="D65" s="260" t="s">
        <v>93</v>
      </c>
      <c r="E65" s="250" t="s">
        <v>94</v>
      </c>
      <c r="F65" s="240">
        <v>2064</v>
      </c>
      <c r="G65" s="240">
        <v>1983</v>
      </c>
      <c r="H65" s="294">
        <f t="shared" si="4"/>
        <v>0.960755813953488</v>
      </c>
    </row>
    <row r="66" spans="1:8">
      <c r="A66" s="242"/>
      <c r="B66" s="89"/>
      <c r="C66" s="240">
        <v>50</v>
      </c>
      <c r="D66" s="260" t="s">
        <v>95</v>
      </c>
      <c r="E66" s="250" t="s">
        <v>96</v>
      </c>
      <c r="F66" s="268">
        <v>718</v>
      </c>
      <c r="G66" s="268">
        <v>622</v>
      </c>
      <c r="H66" s="289">
        <f t="shared" si="4"/>
        <v>0.866295264623955</v>
      </c>
    </row>
    <row r="67" spans="1:8">
      <c r="A67" s="242"/>
      <c r="B67" s="60"/>
      <c r="C67" s="298" t="s">
        <v>19</v>
      </c>
      <c r="D67" s="299"/>
      <c r="E67" s="323"/>
      <c r="F67" s="324">
        <f>SUM(F63:F66)</f>
        <v>4183</v>
      </c>
      <c r="G67" s="324">
        <f>SUM(G63:G66)</f>
        <v>3278</v>
      </c>
      <c r="H67" s="340">
        <f t="shared" si="4"/>
        <v>0.783648099450155</v>
      </c>
    </row>
    <row r="68" spans="1:8">
      <c r="A68" s="242"/>
      <c r="B68" s="300" t="s">
        <v>142</v>
      </c>
      <c r="C68" s="240">
        <v>51</v>
      </c>
      <c r="D68" s="240" t="s">
        <v>143</v>
      </c>
      <c r="E68" s="264" t="s">
        <v>144</v>
      </c>
      <c r="F68" s="268">
        <v>1249</v>
      </c>
      <c r="G68" s="268">
        <v>1249</v>
      </c>
      <c r="H68" s="289">
        <f t="shared" si="4"/>
        <v>1</v>
      </c>
    </row>
    <row r="69" spans="1:8">
      <c r="A69" s="242"/>
      <c r="B69" s="60"/>
      <c r="C69" s="298" t="s">
        <v>19</v>
      </c>
      <c r="D69" s="299"/>
      <c r="E69" s="323"/>
      <c r="F69" s="270">
        <f>SUM(F68)</f>
        <v>1249</v>
      </c>
      <c r="G69" s="270">
        <f>SUM(G68)</f>
        <v>1249</v>
      </c>
      <c r="H69" s="290">
        <f t="shared" si="4"/>
        <v>1</v>
      </c>
    </row>
    <row r="70" spans="1:8">
      <c r="A70" s="257"/>
      <c r="B70" s="258" t="s">
        <v>51</v>
      </c>
      <c r="C70" s="259"/>
      <c r="D70" s="259"/>
      <c r="E70" s="277"/>
      <c r="F70" s="278">
        <f>SUM(F60:F61,F63:F66,F68)</f>
        <v>6039</v>
      </c>
      <c r="G70" s="278">
        <f>SUM(G60:G61,G63:G66,G68)</f>
        <v>5012</v>
      </c>
      <c r="H70" s="292">
        <f t="shared" si="4"/>
        <v>0.829938731578076</v>
      </c>
    </row>
    <row r="71" spans="1:8">
      <c r="A71" s="238" t="s">
        <v>97</v>
      </c>
      <c r="B71" s="239" t="s">
        <v>98</v>
      </c>
      <c r="C71" s="240">
        <v>52</v>
      </c>
      <c r="D71" s="260" t="s">
        <v>99</v>
      </c>
      <c r="E71" s="250" t="s">
        <v>100</v>
      </c>
      <c r="F71" s="268">
        <v>1393</v>
      </c>
      <c r="G71" s="268">
        <v>1199</v>
      </c>
      <c r="H71" s="289">
        <f t="shared" si="4"/>
        <v>0.860732232591529</v>
      </c>
    </row>
    <row r="72" spans="1:8">
      <c r="A72" s="242"/>
      <c r="B72" s="60"/>
      <c r="C72" s="298" t="s">
        <v>19</v>
      </c>
      <c r="D72" s="299"/>
      <c r="E72" s="323"/>
      <c r="F72" s="270">
        <f>SUM(F71)</f>
        <v>1393</v>
      </c>
      <c r="G72" s="270">
        <f>SUM(G71)</f>
        <v>1199</v>
      </c>
      <c r="H72" s="290">
        <f t="shared" si="4"/>
        <v>0.860732232591529</v>
      </c>
    </row>
    <row r="73" spans="1:8">
      <c r="A73" s="242"/>
      <c r="B73" s="239" t="s">
        <v>101</v>
      </c>
      <c r="C73" s="240">
        <v>53</v>
      </c>
      <c r="D73" s="260" t="s">
        <v>102</v>
      </c>
      <c r="E73" s="250" t="s">
        <v>103</v>
      </c>
      <c r="F73" s="268">
        <v>1534</v>
      </c>
      <c r="G73" s="268">
        <v>1393</v>
      </c>
      <c r="H73" s="289">
        <f t="shared" si="4"/>
        <v>0.908083441981747</v>
      </c>
    </row>
    <row r="74" spans="1:8">
      <c r="A74" s="242"/>
      <c r="B74" s="243"/>
      <c r="C74" s="240">
        <v>54</v>
      </c>
      <c r="D74" s="260" t="s">
        <v>104</v>
      </c>
      <c r="E74" s="250" t="s">
        <v>105</v>
      </c>
      <c r="F74" s="268">
        <v>1934</v>
      </c>
      <c r="G74" s="268">
        <v>1685</v>
      </c>
      <c r="H74" s="289">
        <f t="shared" si="4"/>
        <v>0.871251292657704</v>
      </c>
    </row>
    <row r="75" spans="1:8">
      <c r="A75" s="242"/>
      <c r="B75" s="243"/>
      <c r="C75" s="240">
        <v>55</v>
      </c>
      <c r="D75" s="260" t="s">
        <v>106</v>
      </c>
      <c r="E75" s="250" t="s">
        <v>107</v>
      </c>
      <c r="F75" s="240">
        <v>686</v>
      </c>
      <c r="G75" s="240">
        <v>515</v>
      </c>
      <c r="H75" s="294">
        <f t="shared" si="4"/>
        <v>0.750728862973761</v>
      </c>
    </row>
    <row r="76" spans="1:8">
      <c r="A76" s="242"/>
      <c r="B76" s="246"/>
      <c r="C76" s="252" t="s">
        <v>19</v>
      </c>
      <c r="D76" s="253"/>
      <c r="E76" s="273"/>
      <c r="F76" s="270">
        <f>SUM(F73:F75)</f>
        <v>4154</v>
      </c>
      <c r="G76" s="270">
        <f>SUM(G73:G75)</f>
        <v>3593</v>
      </c>
      <c r="H76" s="290">
        <f t="shared" si="4"/>
        <v>0.864949446316803</v>
      </c>
    </row>
    <row r="77" spans="1:8">
      <c r="A77" s="257"/>
      <c r="B77" s="258" t="s">
        <v>51</v>
      </c>
      <c r="C77" s="259"/>
      <c r="D77" s="259"/>
      <c r="E77" s="277"/>
      <c r="F77" s="278">
        <f>SUM(F71,F73:F75)</f>
        <v>5547</v>
      </c>
      <c r="G77" s="278">
        <f>SUM(G71,G73:G75)</f>
        <v>4792</v>
      </c>
      <c r="H77" s="292">
        <f t="shared" si="4"/>
        <v>0.863890391202452</v>
      </c>
    </row>
    <row r="78" spans="1:8">
      <c r="A78" s="238" t="s">
        <v>108</v>
      </c>
      <c r="B78" s="260" t="s">
        <v>109</v>
      </c>
      <c r="C78" s="240">
        <v>56</v>
      </c>
      <c r="D78" s="260" t="s">
        <v>110</v>
      </c>
      <c r="E78" s="250" t="s">
        <v>111</v>
      </c>
      <c r="F78" s="268">
        <v>5774</v>
      </c>
      <c r="G78" s="268">
        <v>5218</v>
      </c>
      <c r="H78" s="289">
        <f t="shared" si="4"/>
        <v>0.903706269483893</v>
      </c>
    </row>
    <row r="79" spans="1:8">
      <c r="A79" s="242"/>
      <c r="B79" s="239" t="s">
        <v>112</v>
      </c>
      <c r="C79" s="260">
        <v>57</v>
      </c>
      <c r="D79" s="260" t="s">
        <v>113</v>
      </c>
      <c r="E79" s="250" t="s">
        <v>114</v>
      </c>
      <c r="F79" s="268">
        <v>1517</v>
      </c>
      <c r="G79" s="268">
        <v>1428</v>
      </c>
      <c r="H79" s="289">
        <f t="shared" si="4"/>
        <v>0.941331575477917</v>
      </c>
    </row>
    <row r="80" spans="1:8">
      <c r="A80" s="242"/>
      <c r="B80" s="243"/>
      <c r="C80" s="260">
        <v>58</v>
      </c>
      <c r="D80" s="260" t="s">
        <v>115</v>
      </c>
      <c r="E80" s="250" t="s">
        <v>116</v>
      </c>
      <c r="F80" s="268">
        <v>2046</v>
      </c>
      <c r="G80" s="268">
        <v>2029</v>
      </c>
      <c r="H80" s="289">
        <f t="shared" si="4"/>
        <v>0.99169110459433</v>
      </c>
    </row>
    <row r="81" spans="1:8">
      <c r="A81" s="242"/>
      <c r="B81" s="246"/>
      <c r="C81" s="252" t="s">
        <v>19</v>
      </c>
      <c r="D81" s="253"/>
      <c r="E81" s="273"/>
      <c r="F81" s="270">
        <f>SUM(F79:F80)</f>
        <v>3563</v>
      </c>
      <c r="G81" s="270">
        <f>SUM(G79:G80)</f>
        <v>3457</v>
      </c>
      <c r="H81" s="290">
        <f t="shared" si="4"/>
        <v>0.970249789503228</v>
      </c>
    </row>
    <row r="82" spans="1:8">
      <c r="A82" s="242"/>
      <c r="B82" s="261" t="s">
        <v>117</v>
      </c>
      <c r="C82" s="240">
        <v>59</v>
      </c>
      <c r="D82" s="260" t="s">
        <v>118</v>
      </c>
      <c r="E82" s="250" t="s">
        <v>119</v>
      </c>
      <c r="F82" s="268">
        <v>3174</v>
      </c>
      <c r="G82" s="268">
        <v>3001</v>
      </c>
      <c r="H82" s="289">
        <f t="shared" si="4"/>
        <v>0.945494643982357</v>
      </c>
    </row>
    <row r="83" spans="1:8">
      <c r="A83" s="242"/>
      <c r="B83" s="305"/>
      <c r="C83" s="252" t="s">
        <v>19</v>
      </c>
      <c r="D83" s="253"/>
      <c r="E83" s="273"/>
      <c r="F83" s="270">
        <f>SUM(F82:F82)</f>
        <v>3174</v>
      </c>
      <c r="G83" s="270">
        <f>SUM(G82:G82)</f>
        <v>3001</v>
      </c>
      <c r="H83" s="290">
        <f t="shared" si="4"/>
        <v>0.945494643982357</v>
      </c>
    </row>
    <row r="84" spans="1:8">
      <c r="A84" s="242"/>
      <c r="B84" s="239" t="s">
        <v>121</v>
      </c>
      <c r="C84" s="240">
        <v>60</v>
      </c>
      <c r="D84" s="260" t="s">
        <v>122</v>
      </c>
      <c r="E84" s="250" t="s">
        <v>123</v>
      </c>
      <c r="F84" s="268">
        <v>1300</v>
      </c>
      <c r="G84" s="268">
        <v>1083</v>
      </c>
      <c r="H84" s="289">
        <f t="shared" si="4"/>
        <v>0.833076923076923</v>
      </c>
    </row>
    <row r="85" spans="1:8">
      <c r="A85" s="242"/>
      <c r="B85" s="243"/>
      <c r="C85" s="240">
        <v>61</v>
      </c>
      <c r="D85" s="260" t="s">
        <v>145</v>
      </c>
      <c r="E85" s="250" t="s">
        <v>146</v>
      </c>
      <c r="F85" s="328">
        <v>1207</v>
      </c>
      <c r="G85" s="268">
        <v>854</v>
      </c>
      <c r="H85" s="289">
        <f t="shared" si="4"/>
        <v>0.707539353769677</v>
      </c>
    </row>
    <row r="86" spans="1:8">
      <c r="A86" s="242"/>
      <c r="B86" s="243"/>
      <c r="C86" s="240">
        <v>62</v>
      </c>
      <c r="D86" s="260" t="s">
        <v>147</v>
      </c>
      <c r="E86" s="250" t="s">
        <v>148</v>
      </c>
      <c r="F86" s="328">
        <v>1617</v>
      </c>
      <c r="G86" s="268">
        <v>742</v>
      </c>
      <c r="H86" s="289">
        <f t="shared" si="4"/>
        <v>0.458874458874459</v>
      </c>
    </row>
    <row r="87" spans="1:8">
      <c r="A87" s="242"/>
      <c r="B87" s="243"/>
      <c r="C87" s="240">
        <v>63</v>
      </c>
      <c r="D87" s="260" t="s">
        <v>126</v>
      </c>
      <c r="E87" s="250" t="s">
        <v>127</v>
      </c>
      <c r="F87" s="328">
        <v>775</v>
      </c>
      <c r="G87" s="268">
        <v>450</v>
      </c>
      <c r="H87" s="289">
        <f t="shared" si="4"/>
        <v>0.580645161290323</v>
      </c>
    </row>
    <row r="88" spans="1:8">
      <c r="A88" s="242"/>
      <c r="B88" s="243"/>
      <c r="C88" s="240">
        <v>64</v>
      </c>
      <c r="D88" s="260" t="s">
        <v>149</v>
      </c>
      <c r="E88" s="264" t="s">
        <v>150</v>
      </c>
      <c r="F88" s="268">
        <v>1741</v>
      </c>
      <c r="G88" s="268">
        <v>1026</v>
      </c>
      <c r="H88" s="289">
        <f t="shared" si="4"/>
        <v>0.589316484778863</v>
      </c>
    </row>
    <row r="89" spans="1:8">
      <c r="A89" s="242"/>
      <c r="B89" s="246"/>
      <c r="C89" s="252" t="s">
        <v>19</v>
      </c>
      <c r="D89" s="253"/>
      <c r="E89" s="273"/>
      <c r="F89" s="270">
        <f>SUM(F84:F88)</f>
        <v>6640</v>
      </c>
      <c r="G89" s="270">
        <f>SUM(G84:G88)</f>
        <v>4155</v>
      </c>
      <c r="H89" s="290">
        <f t="shared" si="4"/>
        <v>0.625753012048193</v>
      </c>
    </row>
    <row r="90" spans="1:8">
      <c r="A90" s="242"/>
      <c r="B90" s="239" t="s">
        <v>129</v>
      </c>
      <c r="C90" s="240">
        <v>65</v>
      </c>
      <c r="D90" s="260" t="s">
        <v>130</v>
      </c>
      <c r="E90" s="250" t="s">
        <v>131</v>
      </c>
      <c r="F90" s="328">
        <v>1168</v>
      </c>
      <c r="G90" s="268">
        <v>1111</v>
      </c>
      <c r="H90" s="289">
        <f t="shared" si="4"/>
        <v>0.951198630136986</v>
      </c>
    </row>
    <row r="91" spans="1:8">
      <c r="A91" s="242"/>
      <c r="B91" s="243"/>
      <c r="C91" s="240">
        <v>66</v>
      </c>
      <c r="D91" s="260" t="s">
        <v>132</v>
      </c>
      <c r="E91" s="250" t="s">
        <v>133</v>
      </c>
      <c r="F91" s="328">
        <v>1483</v>
      </c>
      <c r="G91" s="268">
        <v>1013</v>
      </c>
      <c r="H91" s="289">
        <f t="shared" si="4"/>
        <v>0.683074848280512</v>
      </c>
    </row>
    <row r="92" spans="1:8">
      <c r="A92" s="242"/>
      <c r="B92" s="246"/>
      <c r="C92" s="252" t="s">
        <v>19</v>
      </c>
      <c r="D92" s="253"/>
      <c r="E92" s="273"/>
      <c r="F92" s="270">
        <f>SUM(F90:F91)</f>
        <v>2651</v>
      </c>
      <c r="G92" s="270">
        <f>SUM(G90:G91)</f>
        <v>2124</v>
      </c>
      <c r="H92" s="290">
        <f t="shared" si="4"/>
        <v>0.801207091663523</v>
      </c>
    </row>
    <row r="93" spans="1:8">
      <c r="A93" s="257"/>
      <c r="B93" s="258" t="s">
        <v>51</v>
      </c>
      <c r="C93" s="259"/>
      <c r="D93" s="259"/>
      <c r="E93" s="277"/>
      <c r="F93" s="329">
        <f>SUM(F78:F80,F82:F82,F84:F88,F90:F91)</f>
        <v>21802</v>
      </c>
      <c r="G93" s="329">
        <f>SUM(G78:G80,G82:G82,G84:G88,G90:G91)</f>
        <v>17955</v>
      </c>
      <c r="H93" s="292">
        <f t="shared" si="4"/>
        <v>0.823548298321255</v>
      </c>
    </row>
    <row r="94" spans="1:8">
      <c r="A94" s="306" t="s">
        <v>134</v>
      </c>
      <c r="B94" s="307">
        <v>20</v>
      </c>
      <c r="C94" s="308">
        <v>66</v>
      </c>
      <c r="D94" s="309"/>
      <c r="E94" s="330"/>
      <c r="F94" s="331">
        <f>SUM(F33,F46,F59,F70,F77,F93)</f>
        <v>88298</v>
      </c>
      <c r="G94" s="332">
        <f>SUM(G33,G46,G59,G70,G77,G93)</f>
        <v>70829</v>
      </c>
      <c r="H94" s="343">
        <f t="shared" si="4"/>
        <v>0.802158599288772</v>
      </c>
    </row>
  </sheetData>
  <mergeCells count="52">
    <mergeCell ref="A1:H1"/>
    <mergeCell ref="C7:E7"/>
    <mergeCell ref="C13:E13"/>
    <mergeCell ref="C22:E22"/>
    <mergeCell ref="C32:E32"/>
    <mergeCell ref="B33:E33"/>
    <mergeCell ref="C36:E36"/>
    <mergeCell ref="C39:E39"/>
    <mergeCell ref="C41:E41"/>
    <mergeCell ref="C45:E45"/>
    <mergeCell ref="B46:E46"/>
    <mergeCell ref="C52:E52"/>
    <mergeCell ref="C58:E58"/>
    <mergeCell ref="B59:E59"/>
    <mergeCell ref="C62:E62"/>
    <mergeCell ref="C67:E67"/>
    <mergeCell ref="C69:E69"/>
    <mergeCell ref="B70:E70"/>
    <mergeCell ref="C72:E72"/>
    <mergeCell ref="C76:E76"/>
    <mergeCell ref="B77:E77"/>
    <mergeCell ref="C81:E81"/>
    <mergeCell ref="C83:E83"/>
    <mergeCell ref="C89:E89"/>
    <mergeCell ref="C92:E92"/>
    <mergeCell ref="B93:E93"/>
    <mergeCell ref="C94:E94"/>
    <mergeCell ref="A3:A33"/>
    <mergeCell ref="A34:A46"/>
    <mergeCell ref="A47:A59"/>
    <mergeCell ref="A60:A70"/>
    <mergeCell ref="A71:A77"/>
    <mergeCell ref="A78:A93"/>
    <mergeCell ref="B3:B7"/>
    <mergeCell ref="B8:B13"/>
    <mergeCell ref="B14:B22"/>
    <mergeCell ref="B23:B32"/>
    <mergeCell ref="B34:B36"/>
    <mergeCell ref="B37:B39"/>
    <mergeCell ref="B40:B41"/>
    <mergeCell ref="B42:B45"/>
    <mergeCell ref="B47:B52"/>
    <mergeCell ref="B53:B58"/>
    <mergeCell ref="B60:B62"/>
    <mergeCell ref="B63:B67"/>
    <mergeCell ref="B68:B69"/>
    <mergeCell ref="B71:B72"/>
    <mergeCell ref="B73:B76"/>
    <mergeCell ref="B79:B81"/>
    <mergeCell ref="B82:B83"/>
    <mergeCell ref="B84:B89"/>
    <mergeCell ref="B90:B92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4"/>
  <sheetViews>
    <sheetView topLeftCell="A76" workbookViewId="0">
      <selection activeCell="D75" sqref="D75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205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7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204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171</v>
      </c>
      <c r="H24" s="289">
        <f t="shared" ref="H24:H32" si="1">G24/F24</f>
        <v>0.521341463414634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334</v>
      </c>
      <c r="H25" s="289">
        <f t="shared" si="1"/>
        <v>0.539579967689822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192</v>
      </c>
      <c r="H26" s="289">
        <f t="shared" si="1"/>
        <v>0.492307692307692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426</v>
      </c>
      <c r="H27" s="289">
        <f t="shared" si="1"/>
        <v>0.395543175487465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268</v>
      </c>
      <c r="H28" s="289">
        <f t="shared" si="1"/>
        <v>0.380141843971631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424</v>
      </c>
      <c r="H29" s="289">
        <f t="shared" si="1"/>
        <v>0.404966571155683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69</v>
      </c>
      <c r="H30" s="289">
        <f t="shared" si="1"/>
        <v>0.425925925925926</v>
      </c>
    </row>
    <row r="31" spans="1:8">
      <c r="A31" s="242"/>
      <c r="B31" s="86"/>
      <c r="C31" s="240">
        <v>26</v>
      </c>
      <c r="D31" s="260" t="s">
        <v>197</v>
      </c>
      <c r="E31" s="250" t="s">
        <v>198</v>
      </c>
      <c r="F31" s="268">
        <v>169</v>
      </c>
      <c r="G31" s="268">
        <v>152</v>
      </c>
      <c r="H31" s="289">
        <f t="shared" si="1"/>
        <v>0.899408284023669</v>
      </c>
    </row>
    <row r="32" spans="1:8">
      <c r="A32" s="242"/>
      <c r="B32" s="87"/>
      <c r="C32" s="252" t="s">
        <v>19</v>
      </c>
      <c r="D32" s="253"/>
      <c r="E32" s="273"/>
      <c r="F32" s="270">
        <f>SUM(F23:F31)</f>
        <v>5355</v>
      </c>
      <c r="G32" s="270">
        <f>SUM(G23:G31)</f>
        <v>2396</v>
      </c>
      <c r="H32" s="290">
        <f t="shared" si="1"/>
        <v>0.447432306255836</v>
      </c>
    </row>
    <row r="33" spans="1:8">
      <c r="A33" s="257"/>
      <c r="B33" s="258" t="s">
        <v>51</v>
      </c>
      <c r="C33" s="259"/>
      <c r="D33" s="259"/>
      <c r="E33" s="277"/>
      <c r="F33" s="278">
        <f>SUM(F7,F13,F22,F32)</f>
        <v>30498</v>
      </c>
      <c r="G33" s="278">
        <f>SUM(G7,G13,G22,G32)</f>
        <v>24494</v>
      </c>
      <c r="H33" s="292">
        <f t="shared" si="0"/>
        <v>0.803134631779133</v>
      </c>
    </row>
    <row r="34" spans="1:8">
      <c r="A34" s="238" t="s">
        <v>52</v>
      </c>
      <c r="B34" s="239" t="s">
        <v>53</v>
      </c>
      <c r="C34" s="240">
        <v>27</v>
      </c>
      <c r="D34" s="260" t="s">
        <v>54</v>
      </c>
      <c r="E34" s="250" t="s">
        <v>55</v>
      </c>
      <c r="F34" s="279">
        <v>2294</v>
      </c>
      <c r="G34" s="268">
        <v>1932</v>
      </c>
      <c r="H34" s="289">
        <f t="shared" si="0"/>
        <v>0.842197035745423</v>
      </c>
    </row>
    <row r="35" spans="1:8">
      <c r="A35" s="242"/>
      <c r="B35" s="243"/>
      <c r="C35" s="240">
        <v>28</v>
      </c>
      <c r="D35" s="260" t="s">
        <v>56</v>
      </c>
      <c r="E35" s="250" t="s">
        <v>57</v>
      </c>
      <c r="F35" s="268">
        <v>1813</v>
      </c>
      <c r="G35" s="268">
        <v>1808</v>
      </c>
      <c r="H35" s="289">
        <f t="shared" si="0"/>
        <v>0.997242140099283</v>
      </c>
    </row>
    <row r="36" spans="1:8">
      <c r="A36" s="242"/>
      <c r="B36" s="246"/>
      <c r="C36" s="252" t="s">
        <v>19</v>
      </c>
      <c r="D36" s="253"/>
      <c r="E36" s="273"/>
      <c r="F36" s="283">
        <f>SUM(F34:F35)</f>
        <v>4107</v>
      </c>
      <c r="G36" s="283">
        <f>SUM(G34:G35)</f>
        <v>3740</v>
      </c>
      <c r="H36" s="368">
        <f t="shared" si="0"/>
        <v>0.91064037009983</v>
      </c>
    </row>
    <row r="37" spans="1:8">
      <c r="A37" s="242"/>
      <c r="B37" s="239" t="s">
        <v>58</v>
      </c>
      <c r="C37" s="260">
        <v>29</v>
      </c>
      <c r="D37" s="260" t="s">
        <v>59</v>
      </c>
      <c r="E37" s="250" t="s">
        <v>60</v>
      </c>
      <c r="F37" s="268">
        <v>1145</v>
      </c>
      <c r="G37" s="268">
        <v>1145</v>
      </c>
      <c r="H37" s="289">
        <f t="shared" si="0"/>
        <v>1</v>
      </c>
    </row>
    <row r="38" spans="1:8">
      <c r="A38" s="242"/>
      <c r="B38" s="243"/>
      <c r="C38" s="260">
        <v>30</v>
      </c>
      <c r="D38" s="260" t="s">
        <v>137</v>
      </c>
      <c r="E38" s="264" t="s">
        <v>138</v>
      </c>
      <c r="F38" s="268">
        <v>913</v>
      </c>
      <c r="G38" s="268">
        <v>615</v>
      </c>
      <c r="H38" s="289">
        <f t="shared" ref="H38:H41" si="2">G38/F38</f>
        <v>0.673603504928806</v>
      </c>
    </row>
    <row r="39" spans="1:8">
      <c r="A39" s="242"/>
      <c r="B39" s="60"/>
      <c r="C39" s="252" t="s">
        <v>19</v>
      </c>
      <c r="D39" s="253"/>
      <c r="E39" s="273"/>
      <c r="F39" s="283">
        <f>SUM(F37:F38)</f>
        <v>2058</v>
      </c>
      <c r="G39" s="283">
        <f t="shared" ref="G39" si="3">SUM(G37:G38)</f>
        <v>1760</v>
      </c>
      <c r="H39" s="368">
        <f t="shared" si="2"/>
        <v>0.855199222546161</v>
      </c>
    </row>
    <row r="40" spans="1:8">
      <c r="A40" s="242"/>
      <c r="B40" s="261" t="s">
        <v>61</v>
      </c>
      <c r="C40" s="240">
        <v>31</v>
      </c>
      <c r="D40" s="260" t="s">
        <v>62</v>
      </c>
      <c r="E40" s="250" t="s">
        <v>63</v>
      </c>
      <c r="F40" s="268">
        <v>3010</v>
      </c>
      <c r="G40" s="268">
        <v>3004</v>
      </c>
      <c r="H40" s="289">
        <f t="shared" si="2"/>
        <v>0.998006644518272</v>
      </c>
    </row>
    <row r="41" spans="1:8">
      <c r="A41" s="242"/>
      <c r="B41" s="60"/>
      <c r="C41" s="252" t="s">
        <v>19</v>
      </c>
      <c r="D41" s="253"/>
      <c r="E41" s="273"/>
      <c r="F41" s="283">
        <f>SUM(F40)</f>
        <v>3010</v>
      </c>
      <c r="G41" s="283">
        <f>SUM(G40)</f>
        <v>3004</v>
      </c>
      <c r="H41" s="368">
        <f t="shared" si="2"/>
        <v>0.998006644518272</v>
      </c>
    </row>
    <row r="42" spans="1:8">
      <c r="A42" s="242"/>
      <c r="B42" s="239" t="s">
        <v>64</v>
      </c>
      <c r="C42" s="240">
        <v>32</v>
      </c>
      <c r="D42" s="239" t="s">
        <v>65</v>
      </c>
      <c r="E42" s="250" t="s">
        <v>66</v>
      </c>
      <c r="F42" s="268">
        <v>580</v>
      </c>
      <c r="G42" s="268">
        <v>410</v>
      </c>
      <c r="H42" s="289">
        <f t="shared" ref="H42:H94" si="4">G42/F42</f>
        <v>0.706896551724138</v>
      </c>
    </row>
    <row r="43" spans="1:8">
      <c r="A43" s="242"/>
      <c r="B43" s="89"/>
      <c r="C43" s="240">
        <v>33</v>
      </c>
      <c r="D43" s="239" t="s">
        <v>139</v>
      </c>
      <c r="E43" s="250" t="s">
        <v>68</v>
      </c>
      <c r="F43" s="268">
        <v>3501</v>
      </c>
      <c r="G43" s="268">
        <v>2304</v>
      </c>
      <c r="H43" s="289">
        <f t="shared" si="4"/>
        <v>0.658097686375321</v>
      </c>
    </row>
    <row r="44" spans="1:8">
      <c r="A44" s="242"/>
      <c r="B44" s="89"/>
      <c r="C44" s="240">
        <v>34</v>
      </c>
      <c r="D44" s="239" t="s">
        <v>140</v>
      </c>
      <c r="E44" s="264" t="s">
        <v>141</v>
      </c>
      <c r="F44" s="268">
        <v>1259</v>
      </c>
      <c r="G44" s="268">
        <v>952</v>
      </c>
      <c r="H44" s="289">
        <f t="shared" si="4"/>
        <v>0.756155679110405</v>
      </c>
    </row>
    <row r="45" spans="1:8">
      <c r="A45" s="242"/>
      <c r="B45" s="60"/>
      <c r="C45" s="252" t="s">
        <v>19</v>
      </c>
      <c r="D45" s="253"/>
      <c r="E45" s="273"/>
      <c r="F45" s="283">
        <f>SUM(F42:F44)</f>
        <v>5340</v>
      </c>
      <c r="G45" s="283">
        <f>SUM(G42:G44)</f>
        <v>3666</v>
      </c>
      <c r="H45" s="368">
        <f t="shared" si="4"/>
        <v>0.686516853932584</v>
      </c>
    </row>
    <row r="46" spans="1:8">
      <c r="A46" s="257"/>
      <c r="B46" s="258" t="s">
        <v>51</v>
      </c>
      <c r="C46" s="259"/>
      <c r="D46" s="259"/>
      <c r="E46" s="277"/>
      <c r="F46" s="278">
        <f>SUM(F34:F35,F37:F38,F40,F42:F44)</f>
        <v>14515</v>
      </c>
      <c r="G46" s="278">
        <f>SUM(G34:G35,G37:G38,G40,G42:G44)</f>
        <v>12170</v>
      </c>
      <c r="H46" s="292">
        <f t="shared" si="4"/>
        <v>0.838442990010334</v>
      </c>
    </row>
    <row r="47" spans="1:8">
      <c r="A47" s="238" t="s">
        <v>70</v>
      </c>
      <c r="B47" s="239" t="s">
        <v>71</v>
      </c>
      <c r="C47" s="240">
        <v>35</v>
      </c>
      <c r="D47" s="260" t="s">
        <v>72</v>
      </c>
      <c r="E47" s="250" t="s">
        <v>73</v>
      </c>
      <c r="F47" s="268">
        <v>1859</v>
      </c>
      <c r="G47" s="268">
        <v>1499</v>
      </c>
      <c r="H47" s="289">
        <f t="shared" si="4"/>
        <v>0.806347498655191</v>
      </c>
    </row>
    <row r="48" spans="1:8">
      <c r="A48" s="242"/>
      <c r="B48" s="243"/>
      <c r="C48" s="240">
        <v>36</v>
      </c>
      <c r="D48" s="260" t="s">
        <v>74</v>
      </c>
      <c r="E48" s="250" t="s">
        <v>75</v>
      </c>
      <c r="F48" s="268">
        <v>1094</v>
      </c>
      <c r="G48" s="268">
        <v>986</v>
      </c>
      <c r="H48" s="289">
        <f t="shared" si="4"/>
        <v>0.90127970749543</v>
      </c>
    </row>
    <row r="49" spans="1:8">
      <c r="A49" s="242"/>
      <c r="B49" s="243"/>
      <c r="C49" s="240">
        <v>37</v>
      </c>
      <c r="D49" s="260" t="s">
        <v>76</v>
      </c>
      <c r="E49" s="250" t="s">
        <v>77</v>
      </c>
      <c r="F49" s="268">
        <v>1322</v>
      </c>
      <c r="G49" s="268">
        <v>1173</v>
      </c>
      <c r="H49" s="289">
        <f t="shared" si="4"/>
        <v>0.887291981845688</v>
      </c>
    </row>
    <row r="50" spans="1:8">
      <c r="A50" s="242"/>
      <c r="B50" s="243"/>
      <c r="C50" s="240">
        <v>38</v>
      </c>
      <c r="D50" s="371" t="s">
        <v>78</v>
      </c>
      <c r="E50" s="281" t="s">
        <v>79</v>
      </c>
      <c r="F50" s="282">
        <v>678</v>
      </c>
      <c r="G50" s="240">
        <v>547</v>
      </c>
      <c r="H50" s="294">
        <f t="shared" si="4"/>
        <v>0.806784660766962</v>
      </c>
    </row>
    <row r="51" spans="1:8">
      <c r="A51" s="242"/>
      <c r="B51" s="243"/>
      <c r="C51" s="240">
        <v>39</v>
      </c>
      <c r="D51" s="371" t="s">
        <v>80</v>
      </c>
      <c r="E51" s="281" t="s">
        <v>81</v>
      </c>
      <c r="F51" s="282">
        <v>1329</v>
      </c>
      <c r="G51" s="240">
        <v>970</v>
      </c>
      <c r="H51" s="294">
        <f t="shared" si="4"/>
        <v>0.72987208427389</v>
      </c>
    </row>
    <row r="52" spans="1:8">
      <c r="A52" s="242"/>
      <c r="B52" s="60"/>
      <c r="C52" s="252" t="s">
        <v>19</v>
      </c>
      <c r="D52" s="253"/>
      <c r="E52" s="273"/>
      <c r="F52" s="283">
        <f>SUM(F47:F51)</f>
        <v>6282</v>
      </c>
      <c r="G52" s="283">
        <f t="shared" ref="G52" si="5">SUM(G47:G51)</f>
        <v>5175</v>
      </c>
      <c r="H52" s="295">
        <f t="shared" si="4"/>
        <v>0.82378223495702</v>
      </c>
    </row>
    <row r="53" spans="1:8">
      <c r="A53" s="242"/>
      <c r="B53" s="239" t="s">
        <v>155</v>
      </c>
      <c r="C53" s="240">
        <v>40</v>
      </c>
      <c r="D53" s="371" t="s">
        <v>156</v>
      </c>
      <c r="E53" s="281" t="s">
        <v>157</v>
      </c>
      <c r="F53" s="282">
        <v>344</v>
      </c>
      <c r="G53" s="282">
        <v>179</v>
      </c>
      <c r="H53" s="294">
        <f t="shared" si="4"/>
        <v>0.520348837209302</v>
      </c>
    </row>
    <row r="54" spans="1:8">
      <c r="A54" s="242"/>
      <c r="B54" s="243"/>
      <c r="C54" s="240">
        <v>41</v>
      </c>
      <c r="D54" s="371" t="s">
        <v>158</v>
      </c>
      <c r="E54" s="281" t="s">
        <v>159</v>
      </c>
      <c r="F54" s="282">
        <v>325</v>
      </c>
      <c r="G54" s="282">
        <v>74</v>
      </c>
      <c r="H54" s="294">
        <f t="shared" si="4"/>
        <v>0.227692307692308</v>
      </c>
    </row>
    <row r="55" spans="1:8">
      <c r="A55" s="242"/>
      <c r="B55" s="243"/>
      <c r="C55" s="240">
        <v>42</v>
      </c>
      <c r="D55" s="371" t="s">
        <v>160</v>
      </c>
      <c r="E55" s="281" t="s">
        <v>161</v>
      </c>
      <c r="F55" s="282">
        <v>1141</v>
      </c>
      <c r="G55" s="282">
        <v>498</v>
      </c>
      <c r="H55" s="294">
        <f t="shared" si="4"/>
        <v>0.436459246275197</v>
      </c>
    </row>
    <row r="56" spans="1:8">
      <c r="A56" s="242"/>
      <c r="B56" s="243"/>
      <c r="C56" s="240">
        <v>43</v>
      </c>
      <c r="D56" s="371" t="s">
        <v>162</v>
      </c>
      <c r="E56" s="281" t="s">
        <v>163</v>
      </c>
      <c r="F56" s="282">
        <v>1104</v>
      </c>
      <c r="G56" s="282">
        <v>458</v>
      </c>
      <c r="H56" s="294">
        <f t="shared" si="4"/>
        <v>0.414855072463768</v>
      </c>
    </row>
    <row r="57" spans="1:8">
      <c r="A57" s="242"/>
      <c r="B57" s="243"/>
      <c r="C57" s="240">
        <v>44</v>
      </c>
      <c r="D57" s="240" t="s">
        <v>199</v>
      </c>
      <c r="E57" s="264" t="s">
        <v>200</v>
      </c>
      <c r="F57" s="240">
        <v>708</v>
      </c>
      <c r="G57" s="240">
        <v>37</v>
      </c>
      <c r="H57" s="345">
        <f t="shared" si="4"/>
        <v>0.0522598870056497</v>
      </c>
    </row>
    <row r="58" spans="1:8">
      <c r="A58" s="242"/>
      <c r="B58" s="60"/>
      <c r="C58" s="252" t="s">
        <v>19</v>
      </c>
      <c r="D58" s="253"/>
      <c r="E58" s="273"/>
      <c r="F58" s="283">
        <f>SUM(F53:F57)</f>
        <v>3622</v>
      </c>
      <c r="G58" s="283">
        <f>SUM(G53:G57)</f>
        <v>1246</v>
      </c>
      <c r="H58" s="295">
        <f t="shared" si="4"/>
        <v>0.344008834897847</v>
      </c>
    </row>
    <row r="59" customHeight="true" spans="1:8">
      <c r="A59" s="257"/>
      <c r="B59" s="297" t="s">
        <v>51</v>
      </c>
      <c r="C59" s="297"/>
      <c r="D59" s="297"/>
      <c r="E59" s="297"/>
      <c r="F59" s="321">
        <f>SUM(F58,F52)</f>
        <v>9904</v>
      </c>
      <c r="G59" s="321">
        <f>SUM(G58,G52)</f>
        <v>6421</v>
      </c>
      <c r="H59" s="292">
        <f t="shared" si="4"/>
        <v>0.648323909531502</v>
      </c>
    </row>
    <row r="60" spans="1:8">
      <c r="A60" s="238" t="s">
        <v>82</v>
      </c>
      <c r="B60" s="239" t="s">
        <v>83</v>
      </c>
      <c r="C60" s="240">
        <v>45</v>
      </c>
      <c r="D60" s="260" t="s">
        <v>153</v>
      </c>
      <c r="E60" s="250" t="s">
        <v>85</v>
      </c>
      <c r="F60" s="268">
        <v>360</v>
      </c>
      <c r="G60" s="268">
        <v>304</v>
      </c>
      <c r="H60" s="289">
        <f t="shared" si="4"/>
        <v>0.844444444444444</v>
      </c>
    </row>
    <row r="61" spans="1:8">
      <c r="A61" s="242"/>
      <c r="B61" s="243"/>
      <c r="C61" s="240">
        <v>46</v>
      </c>
      <c r="D61" s="260" t="s">
        <v>86</v>
      </c>
      <c r="E61" s="250" t="s">
        <v>87</v>
      </c>
      <c r="F61" s="268">
        <v>247</v>
      </c>
      <c r="G61" s="268">
        <v>181</v>
      </c>
      <c r="H61" s="289">
        <f t="shared" si="4"/>
        <v>0.732793522267207</v>
      </c>
    </row>
    <row r="62" spans="1:8">
      <c r="A62" s="242"/>
      <c r="B62" s="246"/>
      <c r="C62" s="252" t="s">
        <v>19</v>
      </c>
      <c r="D62" s="253"/>
      <c r="E62" s="273"/>
      <c r="F62" s="270">
        <f>SUM(F60:F61)</f>
        <v>607</v>
      </c>
      <c r="G62" s="270">
        <f>SUM(G60:G61)</f>
        <v>485</v>
      </c>
      <c r="H62" s="290">
        <f t="shared" si="4"/>
        <v>0.799011532125206</v>
      </c>
    </row>
    <row r="63" spans="1:8">
      <c r="A63" s="242"/>
      <c r="B63" s="239" t="s">
        <v>88</v>
      </c>
      <c r="C63" s="240">
        <v>47</v>
      </c>
      <c r="D63" s="260" t="s">
        <v>89</v>
      </c>
      <c r="E63" s="250" t="s">
        <v>90</v>
      </c>
      <c r="F63" s="268">
        <v>841</v>
      </c>
      <c r="G63" s="268">
        <v>322</v>
      </c>
      <c r="H63" s="289">
        <f t="shared" si="4"/>
        <v>0.382877526753864</v>
      </c>
    </row>
    <row r="64" spans="1:8">
      <c r="A64" s="242"/>
      <c r="B64" s="89"/>
      <c r="C64" s="240">
        <v>48</v>
      </c>
      <c r="D64" s="260" t="s">
        <v>91</v>
      </c>
      <c r="E64" s="250" t="s">
        <v>92</v>
      </c>
      <c r="F64" s="268">
        <v>560</v>
      </c>
      <c r="G64" s="268">
        <v>351</v>
      </c>
      <c r="H64" s="289">
        <f t="shared" si="4"/>
        <v>0.626785714285714</v>
      </c>
    </row>
    <row r="65" spans="1:8">
      <c r="A65" s="242"/>
      <c r="B65" s="89"/>
      <c r="C65" s="240">
        <v>49</v>
      </c>
      <c r="D65" s="260" t="s">
        <v>93</v>
      </c>
      <c r="E65" s="250" t="s">
        <v>94</v>
      </c>
      <c r="F65" s="240">
        <v>2064</v>
      </c>
      <c r="G65" s="240">
        <v>1983</v>
      </c>
      <c r="H65" s="294">
        <f t="shared" si="4"/>
        <v>0.960755813953488</v>
      </c>
    </row>
    <row r="66" spans="1:8">
      <c r="A66" s="242"/>
      <c r="B66" s="89"/>
      <c r="C66" s="240">
        <v>50</v>
      </c>
      <c r="D66" s="260" t="s">
        <v>95</v>
      </c>
      <c r="E66" s="250" t="s">
        <v>96</v>
      </c>
      <c r="F66" s="268">
        <v>718</v>
      </c>
      <c r="G66" s="268">
        <v>622</v>
      </c>
      <c r="H66" s="289">
        <f t="shared" si="4"/>
        <v>0.866295264623955</v>
      </c>
    </row>
    <row r="67" spans="1:8">
      <c r="A67" s="242"/>
      <c r="B67" s="60"/>
      <c r="C67" s="298" t="s">
        <v>19</v>
      </c>
      <c r="D67" s="299"/>
      <c r="E67" s="323"/>
      <c r="F67" s="324">
        <f>SUM(F63:F66)</f>
        <v>4183</v>
      </c>
      <c r="G67" s="324">
        <f>SUM(G63:G66)</f>
        <v>3278</v>
      </c>
      <c r="H67" s="340">
        <f t="shared" si="4"/>
        <v>0.783648099450155</v>
      </c>
    </row>
    <row r="68" spans="1:8">
      <c r="A68" s="242"/>
      <c r="B68" s="300" t="s">
        <v>142</v>
      </c>
      <c r="C68" s="240">
        <v>51</v>
      </c>
      <c r="D68" s="240" t="s">
        <v>143</v>
      </c>
      <c r="E68" s="264" t="s">
        <v>144</v>
      </c>
      <c r="F68" s="268">
        <v>1249</v>
      </c>
      <c r="G68" s="268">
        <v>1249</v>
      </c>
      <c r="H68" s="289">
        <f t="shared" si="4"/>
        <v>1</v>
      </c>
    </row>
    <row r="69" spans="1:8">
      <c r="A69" s="242"/>
      <c r="B69" s="60"/>
      <c r="C69" s="298" t="s">
        <v>19</v>
      </c>
      <c r="D69" s="299"/>
      <c r="E69" s="323"/>
      <c r="F69" s="270">
        <f>SUM(F68)</f>
        <v>1249</v>
      </c>
      <c r="G69" s="270">
        <f>SUM(G68)</f>
        <v>1249</v>
      </c>
      <c r="H69" s="290">
        <f t="shared" si="4"/>
        <v>1</v>
      </c>
    </row>
    <row r="70" spans="1:8">
      <c r="A70" s="257"/>
      <c r="B70" s="258" t="s">
        <v>51</v>
      </c>
      <c r="C70" s="259"/>
      <c r="D70" s="259"/>
      <c r="E70" s="277"/>
      <c r="F70" s="278">
        <f>SUM(F60:F61,F63:F66,F68)</f>
        <v>6039</v>
      </c>
      <c r="G70" s="278">
        <f>SUM(G60:G61,G63:G66,G68)</f>
        <v>5012</v>
      </c>
      <c r="H70" s="292">
        <f t="shared" si="4"/>
        <v>0.829938731578076</v>
      </c>
    </row>
    <row r="71" spans="1:8">
      <c r="A71" s="238" t="s">
        <v>97</v>
      </c>
      <c r="B71" s="239" t="s">
        <v>98</v>
      </c>
      <c r="C71" s="240">
        <v>52</v>
      </c>
      <c r="D71" s="260" t="s">
        <v>99</v>
      </c>
      <c r="E71" s="250" t="s">
        <v>100</v>
      </c>
      <c r="F71" s="268">
        <v>1393</v>
      </c>
      <c r="G71" s="268">
        <v>1199</v>
      </c>
      <c r="H71" s="289">
        <f t="shared" si="4"/>
        <v>0.860732232591529</v>
      </c>
    </row>
    <row r="72" spans="1:8">
      <c r="A72" s="242"/>
      <c r="B72" s="60"/>
      <c r="C72" s="298" t="s">
        <v>19</v>
      </c>
      <c r="D72" s="299"/>
      <c r="E72" s="323"/>
      <c r="F72" s="270">
        <f>SUM(F71)</f>
        <v>1393</v>
      </c>
      <c r="G72" s="270">
        <f>SUM(G71)</f>
        <v>1199</v>
      </c>
      <c r="H72" s="290">
        <f t="shared" si="4"/>
        <v>0.860732232591529</v>
      </c>
    </row>
    <row r="73" spans="1:8">
      <c r="A73" s="242"/>
      <c r="B73" s="239" t="s">
        <v>101</v>
      </c>
      <c r="C73" s="240">
        <v>53</v>
      </c>
      <c r="D73" s="260" t="s">
        <v>102</v>
      </c>
      <c r="E73" s="250" t="s">
        <v>103</v>
      </c>
      <c r="F73" s="268">
        <v>1534</v>
      </c>
      <c r="G73" s="268">
        <v>1393</v>
      </c>
      <c r="H73" s="289">
        <f t="shared" si="4"/>
        <v>0.908083441981747</v>
      </c>
    </row>
    <row r="74" spans="1:8">
      <c r="A74" s="242"/>
      <c r="B74" s="243"/>
      <c r="C74" s="240">
        <v>54</v>
      </c>
      <c r="D74" s="260" t="s">
        <v>104</v>
      </c>
      <c r="E74" s="250" t="s">
        <v>105</v>
      </c>
      <c r="F74" s="268">
        <v>1934</v>
      </c>
      <c r="G74" s="268">
        <v>1685</v>
      </c>
      <c r="H74" s="289">
        <f t="shared" si="4"/>
        <v>0.871251292657704</v>
      </c>
    </row>
    <row r="75" spans="1:8">
      <c r="A75" s="242"/>
      <c r="B75" s="243"/>
      <c r="C75" s="240">
        <v>55</v>
      </c>
      <c r="D75" s="260" t="s">
        <v>106</v>
      </c>
      <c r="E75" s="250" t="s">
        <v>107</v>
      </c>
      <c r="F75" s="240">
        <v>686</v>
      </c>
      <c r="G75" s="240">
        <v>515</v>
      </c>
      <c r="H75" s="294">
        <f t="shared" si="4"/>
        <v>0.750728862973761</v>
      </c>
    </row>
    <row r="76" spans="1:8">
      <c r="A76" s="242"/>
      <c r="B76" s="246"/>
      <c r="C76" s="252" t="s">
        <v>19</v>
      </c>
      <c r="D76" s="253"/>
      <c r="E76" s="273"/>
      <c r="F76" s="270">
        <f>SUM(F73:F75)</f>
        <v>4154</v>
      </c>
      <c r="G76" s="270">
        <f>SUM(G73:G75)</f>
        <v>3593</v>
      </c>
      <c r="H76" s="290">
        <f t="shared" si="4"/>
        <v>0.864949446316803</v>
      </c>
    </row>
    <row r="77" spans="1:8">
      <c r="A77" s="257"/>
      <c r="B77" s="258" t="s">
        <v>51</v>
      </c>
      <c r="C77" s="259"/>
      <c r="D77" s="259"/>
      <c r="E77" s="277"/>
      <c r="F77" s="278">
        <f>SUM(F71,F73:F75)</f>
        <v>5547</v>
      </c>
      <c r="G77" s="278">
        <f>SUM(G71,G73:G75)</f>
        <v>4792</v>
      </c>
      <c r="H77" s="292">
        <f t="shared" si="4"/>
        <v>0.863890391202452</v>
      </c>
    </row>
    <row r="78" spans="1:8">
      <c r="A78" s="238" t="s">
        <v>108</v>
      </c>
      <c r="B78" s="260" t="s">
        <v>109</v>
      </c>
      <c r="C78" s="240">
        <v>56</v>
      </c>
      <c r="D78" s="260" t="s">
        <v>110</v>
      </c>
      <c r="E78" s="250" t="s">
        <v>111</v>
      </c>
      <c r="F78" s="268">
        <v>5774</v>
      </c>
      <c r="G78" s="268">
        <v>5218</v>
      </c>
      <c r="H78" s="289">
        <f t="shared" si="4"/>
        <v>0.903706269483893</v>
      </c>
    </row>
    <row r="79" spans="1:8">
      <c r="A79" s="242"/>
      <c r="B79" s="239" t="s">
        <v>112</v>
      </c>
      <c r="C79" s="260">
        <v>57</v>
      </c>
      <c r="D79" s="260" t="s">
        <v>113</v>
      </c>
      <c r="E79" s="250" t="s">
        <v>114</v>
      </c>
      <c r="F79" s="268">
        <v>1517</v>
      </c>
      <c r="G79" s="268">
        <v>1428</v>
      </c>
      <c r="H79" s="289">
        <f t="shared" si="4"/>
        <v>0.941331575477917</v>
      </c>
    </row>
    <row r="80" spans="1:8">
      <c r="A80" s="242"/>
      <c r="B80" s="243"/>
      <c r="C80" s="260">
        <v>58</v>
      </c>
      <c r="D80" s="260" t="s">
        <v>115</v>
      </c>
      <c r="E80" s="250" t="s">
        <v>116</v>
      </c>
      <c r="F80" s="268">
        <v>2046</v>
      </c>
      <c r="G80" s="268">
        <v>2029</v>
      </c>
      <c r="H80" s="289">
        <f t="shared" si="4"/>
        <v>0.99169110459433</v>
      </c>
    </row>
    <row r="81" spans="1:8">
      <c r="A81" s="242"/>
      <c r="B81" s="246"/>
      <c r="C81" s="252" t="s">
        <v>19</v>
      </c>
      <c r="D81" s="253"/>
      <c r="E81" s="273"/>
      <c r="F81" s="270">
        <f>SUM(F79:F80)</f>
        <v>3563</v>
      </c>
      <c r="G81" s="270">
        <f>SUM(G79:G80)</f>
        <v>3457</v>
      </c>
      <c r="H81" s="290">
        <f t="shared" si="4"/>
        <v>0.970249789503228</v>
      </c>
    </row>
    <row r="82" spans="1:8">
      <c r="A82" s="242"/>
      <c r="B82" s="261" t="s">
        <v>117</v>
      </c>
      <c r="C82" s="240">
        <v>59</v>
      </c>
      <c r="D82" s="260" t="s">
        <v>118</v>
      </c>
      <c r="E82" s="250" t="s">
        <v>119</v>
      </c>
      <c r="F82" s="268">
        <v>3174</v>
      </c>
      <c r="G82" s="268">
        <v>3001</v>
      </c>
      <c r="H82" s="289">
        <f t="shared" si="4"/>
        <v>0.945494643982357</v>
      </c>
    </row>
    <row r="83" spans="1:8">
      <c r="A83" s="242"/>
      <c r="B83" s="305"/>
      <c r="C83" s="252" t="s">
        <v>19</v>
      </c>
      <c r="D83" s="253"/>
      <c r="E83" s="273"/>
      <c r="F83" s="270">
        <f>SUM(F82:F82)</f>
        <v>3174</v>
      </c>
      <c r="G83" s="270">
        <f>SUM(G82:G82)</f>
        <v>3001</v>
      </c>
      <c r="H83" s="290">
        <f t="shared" si="4"/>
        <v>0.945494643982357</v>
      </c>
    </row>
    <row r="84" spans="1:8">
      <c r="A84" s="242"/>
      <c r="B84" s="239" t="s">
        <v>121</v>
      </c>
      <c r="C84" s="240">
        <v>60</v>
      </c>
      <c r="D84" s="260" t="s">
        <v>122</v>
      </c>
      <c r="E84" s="250" t="s">
        <v>123</v>
      </c>
      <c r="F84" s="268">
        <v>1300</v>
      </c>
      <c r="G84" s="268">
        <v>1083</v>
      </c>
      <c r="H84" s="289">
        <f t="shared" si="4"/>
        <v>0.833076923076923</v>
      </c>
    </row>
    <row r="85" spans="1:8">
      <c r="A85" s="242"/>
      <c r="B85" s="243"/>
      <c r="C85" s="240">
        <v>61</v>
      </c>
      <c r="D85" s="260" t="s">
        <v>145</v>
      </c>
      <c r="E85" s="250" t="s">
        <v>146</v>
      </c>
      <c r="F85" s="328">
        <v>1207</v>
      </c>
      <c r="G85" s="268">
        <v>854</v>
      </c>
      <c r="H85" s="289">
        <f t="shared" si="4"/>
        <v>0.707539353769677</v>
      </c>
    </row>
    <row r="86" spans="1:8">
      <c r="A86" s="242"/>
      <c r="B86" s="243"/>
      <c r="C86" s="240">
        <v>62</v>
      </c>
      <c r="D86" s="260" t="s">
        <v>147</v>
      </c>
      <c r="E86" s="250" t="s">
        <v>148</v>
      </c>
      <c r="F86" s="328">
        <v>1617</v>
      </c>
      <c r="G86" s="268">
        <v>742</v>
      </c>
      <c r="H86" s="289">
        <f t="shared" si="4"/>
        <v>0.458874458874459</v>
      </c>
    </row>
    <row r="87" spans="1:8">
      <c r="A87" s="242"/>
      <c r="B87" s="243"/>
      <c r="C87" s="240">
        <v>63</v>
      </c>
      <c r="D87" s="260" t="s">
        <v>126</v>
      </c>
      <c r="E87" s="250" t="s">
        <v>127</v>
      </c>
      <c r="F87" s="328">
        <v>775</v>
      </c>
      <c r="G87" s="268">
        <v>450</v>
      </c>
      <c r="H87" s="289">
        <f t="shared" si="4"/>
        <v>0.580645161290323</v>
      </c>
    </row>
    <row r="88" spans="1:8">
      <c r="A88" s="242"/>
      <c r="B88" s="243"/>
      <c r="C88" s="240">
        <v>64</v>
      </c>
      <c r="D88" s="260" t="s">
        <v>149</v>
      </c>
      <c r="E88" s="264" t="s">
        <v>150</v>
      </c>
      <c r="F88" s="268">
        <v>1741</v>
      </c>
      <c r="G88" s="268">
        <v>1026</v>
      </c>
      <c r="H88" s="289">
        <f t="shared" si="4"/>
        <v>0.589316484778863</v>
      </c>
    </row>
    <row r="89" spans="1:8">
      <c r="A89" s="242"/>
      <c r="B89" s="246"/>
      <c r="C89" s="252" t="s">
        <v>19</v>
      </c>
      <c r="D89" s="253"/>
      <c r="E89" s="273"/>
      <c r="F89" s="270">
        <f>SUM(F84:F88)</f>
        <v>6640</v>
      </c>
      <c r="G89" s="270">
        <f>SUM(G84:G88)</f>
        <v>4155</v>
      </c>
      <c r="H89" s="290">
        <f t="shared" si="4"/>
        <v>0.625753012048193</v>
      </c>
    </row>
    <row r="90" spans="1:8">
      <c r="A90" s="242"/>
      <c r="B90" s="239" t="s">
        <v>129</v>
      </c>
      <c r="C90" s="240">
        <v>65</v>
      </c>
      <c r="D90" s="260" t="s">
        <v>130</v>
      </c>
      <c r="E90" s="250" t="s">
        <v>131</v>
      </c>
      <c r="F90" s="328">
        <v>1168</v>
      </c>
      <c r="G90" s="268">
        <v>1111</v>
      </c>
      <c r="H90" s="289">
        <f t="shared" si="4"/>
        <v>0.951198630136986</v>
      </c>
    </row>
    <row r="91" spans="1:8">
      <c r="A91" s="242"/>
      <c r="B91" s="243"/>
      <c r="C91" s="240">
        <v>66</v>
      </c>
      <c r="D91" s="260" t="s">
        <v>132</v>
      </c>
      <c r="E91" s="250" t="s">
        <v>133</v>
      </c>
      <c r="F91" s="328">
        <v>1483</v>
      </c>
      <c r="G91" s="268">
        <v>1013</v>
      </c>
      <c r="H91" s="289">
        <f t="shared" si="4"/>
        <v>0.683074848280512</v>
      </c>
    </row>
    <row r="92" spans="1:8">
      <c r="A92" s="242"/>
      <c r="B92" s="246"/>
      <c r="C92" s="252" t="s">
        <v>19</v>
      </c>
      <c r="D92" s="253"/>
      <c r="E92" s="273"/>
      <c r="F92" s="270">
        <f>SUM(F90:F91)</f>
        <v>2651</v>
      </c>
      <c r="G92" s="270">
        <f>SUM(G90:G91)</f>
        <v>2124</v>
      </c>
      <c r="H92" s="290">
        <f t="shared" si="4"/>
        <v>0.801207091663523</v>
      </c>
    </row>
    <row r="93" spans="1:8">
      <c r="A93" s="257"/>
      <c r="B93" s="258" t="s">
        <v>51</v>
      </c>
      <c r="C93" s="259"/>
      <c r="D93" s="259"/>
      <c r="E93" s="277"/>
      <c r="F93" s="329">
        <f>SUM(F78:F80,F82:F82,F84:F88,F90:F91)</f>
        <v>21802</v>
      </c>
      <c r="G93" s="329">
        <f>SUM(G78:G80,G82:G82,G84:G88,G90:G91)</f>
        <v>17955</v>
      </c>
      <c r="H93" s="292">
        <f t="shared" si="4"/>
        <v>0.823548298321255</v>
      </c>
    </row>
    <row r="94" spans="1:8">
      <c r="A94" s="306" t="s">
        <v>134</v>
      </c>
      <c r="B94" s="307">
        <v>20</v>
      </c>
      <c r="C94" s="308">
        <v>66</v>
      </c>
      <c r="D94" s="309"/>
      <c r="E94" s="330"/>
      <c r="F94" s="331">
        <f>SUM(F33,F46,F59,F70,F77,F93)</f>
        <v>88305</v>
      </c>
      <c r="G94" s="332">
        <f>SUM(G33,G46,G59,G70,G77,G93)</f>
        <v>70844</v>
      </c>
      <c r="H94" s="343">
        <f t="shared" si="4"/>
        <v>0.80226487741351</v>
      </c>
    </row>
  </sheetData>
  <mergeCells count="52">
    <mergeCell ref="A1:H1"/>
    <mergeCell ref="C7:E7"/>
    <mergeCell ref="C13:E13"/>
    <mergeCell ref="C22:E22"/>
    <mergeCell ref="C32:E32"/>
    <mergeCell ref="B33:E33"/>
    <mergeCell ref="C36:E36"/>
    <mergeCell ref="C39:E39"/>
    <mergeCell ref="C41:E41"/>
    <mergeCell ref="C45:E45"/>
    <mergeCell ref="B46:E46"/>
    <mergeCell ref="C52:E52"/>
    <mergeCell ref="C58:E58"/>
    <mergeCell ref="B59:E59"/>
    <mergeCell ref="C62:E62"/>
    <mergeCell ref="C67:E67"/>
    <mergeCell ref="C69:E69"/>
    <mergeCell ref="B70:E70"/>
    <mergeCell ref="C72:E72"/>
    <mergeCell ref="C76:E76"/>
    <mergeCell ref="B77:E77"/>
    <mergeCell ref="C81:E81"/>
    <mergeCell ref="C83:E83"/>
    <mergeCell ref="C89:E89"/>
    <mergeCell ref="C92:E92"/>
    <mergeCell ref="B93:E93"/>
    <mergeCell ref="C94:E94"/>
    <mergeCell ref="A3:A33"/>
    <mergeCell ref="A34:A46"/>
    <mergeCell ref="A47:A59"/>
    <mergeCell ref="A60:A70"/>
    <mergeCell ref="A71:A77"/>
    <mergeCell ref="A78:A93"/>
    <mergeCell ref="B3:B7"/>
    <mergeCell ref="B8:B13"/>
    <mergeCell ref="B14:B22"/>
    <mergeCell ref="B23:B32"/>
    <mergeCell ref="B34:B36"/>
    <mergeCell ref="B37:B39"/>
    <mergeCell ref="B40:B41"/>
    <mergeCell ref="B42:B45"/>
    <mergeCell ref="B47:B52"/>
    <mergeCell ref="B53:B58"/>
    <mergeCell ref="B60:B62"/>
    <mergeCell ref="B63:B67"/>
    <mergeCell ref="B68:B69"/>
    <mergeCell ref="B71:B72"/>
    <mergeCell ref="B73:B76"/>
    <mergeCell ref="B79:B81"/>
    <mergeCell ref="B82:B83"/>
    <mergeCell ref="B84:B89"/>
    <mergeCell ref="B90:B92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8"/>
  <sheetViews>
    <sheetView topLeftCell="A79" workbookViewId="0">
      <selection activeCell="J46" sqref="J46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4.875" customWidth="true"/>
    <col min="6" max="6" width="7.125" customWidth="true"/>
    <col min="7" max="8" width="7.75" customWidth="true"/>
  </cols>
  <sheetData>
    <row r="1" ht="18.75" spans="1:8">
      <c r="A1" s="370" t="s">
        <v>206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238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242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7" si="0">G4/F4</f>
        <v>0.876712328767123</v>
      </c>
    </row>
    <row r="5" spans="1:8">
      <c r="A5" s="242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1081</v>
      </c>
      <c r="H5" s="289">
        <f t="shared" si="0"/>
        <v>0.868273092369478</v>
      </c>
    </row>
    <row r="6" spans="1:8">
      <c r="A6" s="242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854</v>
      </c>
      <c r="H6" s="289">
        <f t="shared" si="0"/>
        <v>0.641141141141141</v>
      </c>
    </row>
    <row r="7" spans="1:8">
      <c r="A7" s="242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4551</v>
      </c>
      <c r="H7" s="290">
        <f t="shared" si="0"/>
        <v>0.824904839586732</v>
      </c>
    </row>
    <row r="8" spans="1:8">
      <c r="A8" s="242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242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242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242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242"/>
      <c r="B12" s="243"/>
      <c r="C12" s="240">
        <v>9</v>
      </c>
      <c r="D12" s="260" t="s">
        <v>29</v>
      </c>
      <c r="E12" s="250" t="s">
        <v>204</v>
      </c>
      <c r="F12" s="268">
        <v>2070</v>
      </c>
      <c r="G12" s="268">
        <v>1806</v>
      </c>
      <c r="H12" s="289">
        <f t="shared" si="0"/>
        <v>0.872463768115942</v>
      </c>
    </row>
    <row r="13" spans="1:8">
      <c r="A13" s="242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3974</v>
      </c>
      <c r="H13" s="290">
        <f t="shared" si="0"/>
        <v>0.794323405956426</v>
      </c>
    </row>
    <row r="14" spans="1:8">
      <c r="A14" s="242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242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242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242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242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242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242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242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242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242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858</v>
      </c>
      <c r="G23" s="268">
        <v>360</v>
      </c>
      <c r="H23" s="289">
        <f t="shared" si="0"/>
        <v>0.41958041958042</v>
      </c>
    </row>
    <row r="24" spans="1:8">
      <c r="A24" s="242"/>
      <c r="B24" s="86"/>
      <c r="C24" s="240">
        <v>19</v>
      </c>
      <c r="D24" s="260" t="s">
        <v>167</v>
      </c>
      <c r="E24" s="250" t="s">
        <v>168</v>
      </c>
      <c r="F24" s="268">
        <v>328</v>
      </c>
      <c r="G24" s="268">
        <v>171</v>
      </c>
      <c r="H24" s="289">
        <f t="shared" ref="H24:H32" si="1">G24/F24</f>
        <v>0.521341463414634</v>
      </c>
    </row>
    <row r="25" spans="1:8">
      <c r="A25" s="242"/>
      <c r="B25" s="86"/>
      <c r="C25" s="240">
        <v>20</v>
      </c>
      <c r="D25" s="260" t="s">
        <v>169</v>
      </c>
      <c r="E25" s="250" t="s">
        <v>170</v>
      </c>
      <c r="F25" s="268">
        <v>619</v>
      </c>
      <c r="G25" s="268">
        <v>345</v>
      </c>
      <c r="H25" s="289">
        <f t="shared" si="1"/>
        <v>0.55735056542811</v>
      </c>
    </row>
    <row r="26" spans="1:8">
      <c r="A26" s="242"/>
      <c r="B26" s="86"/>
      <c r="C26" s="240">
        <v>21</v>
      </c>
      <c r="D26" s="260" t="s">
        <v>171</v>
      </c>
      <c r="E26" s="250" t="s">
        <v>172</v>
      </c>
      <c r="F26" s="268">
        <v>390</v>
      </c>
      <c r="G26" s="268">
        <v>196</v>
      </c>
      <c r="H26" s="289">
        <f t="shared" si="1"/>
        <v>0.502564102564103</v>
      </c>
    </row>
    <row r="27" spans="1:8">
      <c r="A27" s="242"/>
      <c r="B27" s="86"/>
      <c r="C27" s="240">
        <v>22</v>
      </c>
      <c r="D27" s="260" t="s">
        <v>173</v>
      </c>
      <c r="E27" s="250" t="s">
        <v>174</v>
      </c>
      <c r="F27" s="268">
        <v>1077</v>
      </c>
      <c r="G27" s="268">
        <v>430</v>
      </c>
      <c r="H27" s="289">
        <f t="shared" si="1"/>
        <v>0.399257195914578</v>
      </c>
    </row>
    <row r="28" spans="1:8">
      <c r="A28" s="242"/>
      <c r="B28" s="86"/>
      <c r="C28" s="240">
        <v>23</v>
      </c>
      <c r="D28" s="260" t="s">
        <v>175</v>
      </c>
      <c r="E28" s="250" t="s">
        <v>176</v>
      </c>
      <c r="F28" s="268">
        <v>705</v>
      </c>
      <c r="G28" s="268">
        <v>278</v>
      </c>
      <c r="H28" s="289">
        <f t="shared" si="1"/>
        <v>0.394326241134752</v>
      </c>
    </row>
    <row r="29" spans="1:8">
      <c r="A29" s="242"/>
      <c r="B29" s="86"/>
      <c r="C29" s="240">
        <v>24</v>
      </c>
      <c r="D29" s="260" t="s">
        <v>177</v>
      </c>
      <c r="E29" s="250" t="s">
        <v>178</v>
      </c>
      <c r="F29" s="268">
        <v>1047</v>
      </c>
      <c r="G29" s="268">
        <v>429</v>
      </c>
      <c r="H29" s="289">
        <f t="shared" si="1"/>
        <v>0.40974212034384</v>
      </c>
    </row>
    <row r="30" spans="1:8">
      <c r="A30" s="242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101</v>
      </c>
      <c r="H30" s="289">
        <f t="shared" si="1"/>
        <v>0.623456790123457</v>
      </c>
    </row>
    <row r="31" spans="1:8">
      <c r="A31" s="242"/>
      <c r="B31" s="86"/>
      <c r="C31" s="240">
        <v>26</v>
      </c>
      <c r="D31" s="260" t="s">
        <v>197</v>
      </c>
      <c r="E31" s="250" t="s">
        <v>198</v>
      </c>
      <c r="F31" s="268">
        <v>169</v>
      </c>
      <c r="G31" s="268">
        <v>154</v>
      </c>
      <c r="H31" s="289">
        <f t="shared" si="1"/>
        <v>0.911242603550296</v>
      </c>
    </row>
    <row r="32" spans="1:8">
      <c r="A32" s="242"/>
      <c r="B32" s="87"/>
      <c r="C32" s="252" t="s">
        <v>19</v>
      </c>
      <c r="D32" s="253"/>
      <c r="E32" s="273"/>
      <c r="F32" s="270">
        <f>SUM(F23:F31)</f>
        <v>5355</v>
      </c>
      <c r="G32" s="270">
        <f>SUM(G23:G31)</f>
        <v>2464</v>
      </c>
      <c r="H32" s="290">
        <f t="shared" si="1"/>
        <v>0.460130718954248</v>
      </c>
    </row>
    <row r="33" spans="1:8">
      <c r="A33" s="257"/>
      <c r="B33" s="258" t="s">
        <v>51</v>
      </c>
      <c r="C33" s="259"/>
      <c r="D33" s="259"/>
      <c r="E33" s="277"/>
      <c r="F33" s="278">
        <f>SUM(F7,F13,F22,F32)</f>
        <v>30498</v>
      </c>
      <c r="G33" s="278">
        <f>SUM(G7,G13,G22,G32)</f>
        <v>24562</v>
      </c>
      <c r="H33" s="292">
        <f t="shared" si="0"/>
        <v>0.805364286182701</v>
      </c>
    </row>
    <row r="34" spans="1:8">
      <c r="A34" s="238" t="s">
        <v>52</v>
      </c>
      <c r="B34" s="239" t="s">
        <v>53</v>
      </c>
      <c r="C34" s="240">
        <v>27</v>
      </c>
      <c r="D34" s="260" t="s">
        <v>54</v>
      </c>
      <c r="E34" s="250" t="s">
        <v>55</v>
      </c>
      <c r="F34" s="279">
        <v>2294</v>
      </c>
      <c r="G34" s="268">
        <v>1932</v>
      </c>
      <c r="H34" s="289">
        <f t="shared" si="0"/>
        <v>0.842197035745423</v>
      </c>
    </row>
    <row r="35" spans="1:8">
      <c r="A35" s="242"/>
      <c r="B35" s="243"/>
      <c r="C35" s="240">
        <v>28</v>
      </c>
      <c r="D35" s="260" t="s">
        <v>56</v>
      </c>
      <c r="E35" s="250" t="s">
        <v>57</v>
      </c>
      <c r="F35" s="268">
        <v>1813</v>
      </c>
      <c r="G35" s="268">
        <v>1808</v>
      </c>
      <c r="H35" s="289">
        <f t="shared" si="0"/>
        <v>0.997242140099283</v>
      </c>
    </row>
    <row r="36" spans="1:8">
      <c r="A36" s="242"/>
      <c r="B36" s="246"/>
      <c r="C36" s="252" t="s">
        <v>19</v>
      </c>
      <c r="D36" s="253"/>
      <c r="E36" s="273"/>
      <c r="F36" s="283">
        <f>SUM(F34:F35)</f>
        <v>4107</v>
      </c>
      <c r="G36" s="283">
        <f>SUM(G34:G35)</f>
        <v>3740</v>
      </c>
      <c r="H36" s="368">
        <f t="shared" si="0"/>
        <v>0.91064037009983</v>
      </c>
    </row>
    <row r="37" spans="1:8">
      <c r="A37" s="242"/>
      <c r="B37" s="239" t="s">
        <v>58</v>
      </c>
      <c r="C37" s="260">
        <v>29</v>
      </c>
      <c r="D37" s="260" t="s">
        <v>59</v>
      </c>
      <c r="E37" s="250" t="s">
        <v>60</v>
      </c>
      <c r="F37" s="268">
        <v>1145</v>
      </c>
      <c r="G37" s="268">
        <v>1145</v>
      </c>
      <c r="H37" s="289">
        <f t="shared" si="0"/>
        <v>1</v>
      </c>
    </row>
    <row r="38" spans="1:8">
      <c r="A38" s="242"/>
      <c r="B38" s="243"/>
      <c r="C38" s="260">
        <v>30</v>
      </c>
      <c r="D38" s="260" t="s">
        <v>137</v>
      </c>
      <c r="E38" s="264" t="s">
        <v>138</v>
      </c>
      <c r="F38" s="268">
        <v>913</v>
      </c>
      <c r="G38" s="268">
        <v>615</v>
      </c>
      <c r="H38" s="289">
        <f t="shared" ref="H38:H41" si="2">G38/F38</f>
        <v>0.673603504928806</v>
      </c>
    </row>
    <row r="39" spans="1:8">
      <c r="A39" s="242"/>
      <c r="B39" s="60"/>
      <c r="C39" s="252" t="s">
        <v>19</v>
      </c>
      <c r="D39" s="253"/>
      <c r="E39" s="273"/>
      <c r="F39" s="283">
        <f>SUM(F37:F38)</f>
        <v>2058</v>
      </c>
      <c r="G39" s="283">
        <f t="shared" ref="G39" si="3">SUM(G37:G38)</f>
        <v>1760</v>
      </c>
      <c r="H39" s="368">
        <f t="shared" si="2"/>
        <v>0.855199222546161</v>
      </c>
    </row>
    <row r="40" spans="1:8">
      <c r="A40" s="242"/>
      <c r="B40" s="261" t="s">
        <v>61</v>
      </c>
      <c r="C40" s="240">
        <v>31</v>
      </c>
      <c r="D40" s="260" t="s">
        <v>62</v>
      </c>
      <c r="E40" s="250" t="s">
        <v>63</v>
      </c>
      <c r="F40" s="268">
        <v>3010</v>
      </c>
      <c r="G40" s="268">
        <v>3004</v>
      </c>
      <c r="H40" s="289">
        <f t="shared" si="2"/>
        <v>0.998006644518272</v>
      </c>
    </row>
    <row r="41" spans="1:8">
      <c r="A41" s="242"/>
      <c r="B41" s="60"/>
      <c r="C41" s="252" t="s">
        <v>19</v>
      </c>
      <c r="D41" s="253"/>
      <c r="E41" s="273"/>
      <c r="F41" s="283">
        <f>SUM(F40)</f>
        <v>3010</v>
      </c>
      <c r="G41" s="283">
        <f>SUM(G40)</f>
        <v>3004</v>
      </c>
      <c r="H41" s="368">
        <f t="shared" si="2"/>
        <v>0.998006644518272</v>
      </c>
    </row>
    <row r="42" spans="1:8">
      <c r="A42" s="242"/>
      <c r="B42" s="239" t="s">
        <v>64</v>
      </c>
      <c r="C42" s="240">
        <v>32</v>
      </c>
      <c r="D42" s="239" t="s">
        <v>65</v>
      </c>
      <c r="E42" s="250" t="s">
        <v>66</v>
      </c>
      <c r="F42" s="268">
        <v>580</v>
      </c>
      <c r="G42" s="268">
        <v>410</v>
      </c>
      <c r="H42" s="289">
        <f t="shared" ref="H42:H98" si="4">G42/F42</f>
        <v>0.706896551724138</v>
      </c>
    </row>
    <row r="43" spans="1:8">
      <c r="A43" s="242"/>
      <c r="B43" s="89"/>
      <c r="C43" s="240">
        <v>33</v>
      </c>
      <c r="D43" s="239" t="s">
        <v>139</v>
      </c>
      <c r="E43" s="250" t="s">
        <v>68</v>
      </c>
      <c r="F43" s="268">
        <v>3501</v>
      </c>
      <c r="G43" s="268">
        <v>2304</v>
      </c>
      <c r="H43" s="289">
        <f t="shared" si="4"/>
        <v>0.658097686375321</v>
      </c>
    </row>
    <row r="44" spans="1:8">
      <c r="A44" s="242"/>
      <c r="B44" s="89"/>
      <c r="C44" s="240">
        <v>34</v>
      </c>
      <c r="D44" s="239" t="s">
        <v>140</v>
      </c>
      <c r="E44" s="264" t="s">
        <v>141</v>
      </c>
      <c r="F44" s="268">
        <v>1259</v>
      </c>
      <c r="G44" s="268">
        <v>952</v>
      </c>
      <c r="H44" s="289">
        <f t="shared" si="4"/>
        <v>0.756155679110405</v>
      </c>
    </row>
    <row r="45" spans="1:8">
      <c r="A45" s="242"/>
      <c r="B45" s="60"/>
      <c r="C45" s="252" t="s">
        <v>19</v>
      </c>
      <c r="D45" s="253"/>
      <c r="E45" s="273"/>
      <c r="F45" s="283">
        <f>SUM(F42:F44)</f>
        <v>5340</v>
      </c>
      <c r="G45" s="283">
        <f>SUM(G42:G44)</f>
        <v>3666</v>
      </c>
      <c r="H45" s="368">
        <f t="shared" si="4"/>
        <v>0.686516853932584</v>
      </c>
    </row>
    <row r="46" spans="1:8">
      <c r="A46" s="257"/>
      <c r="B46" s="258" t="s">
        <v>51</v>
      </c>
      <c r="C46" s="259"/>
      <c r="D46" s="259"/>
      <c r="E46" s="277"/>
      <c r="F46" s="278">
        <f>SUM(F34:F35,F37:F38,F40,F42:F44)</f>
        <v>14515</v>
      </c>
      <c r="G46" s="278">
        <f>SUM(G34:G35,G37:G38,G40,G42:G44)</f>
        <v>12170</v>
      </c>
      <c r="H46" s="292">
        <f t="shared" si="4"/>
        <v>0.838442990010334</v>
      </c>
    </row>
    <row r="47" spans="1:8">
      <c r="A47" s="238" t="s">
        <v>70</v>
      </c>
      <c r="B47" s="239" t="s">
        <v>71</v>
      </c>
      <c r="C47" s="240">
        <v>35</v>
      </c>
      <c r="D47" s="260" t="s">
        <v>72</v>
      </c>
      <c r="E47" s="250" t="s">
        <v>73</v>
      </c>
      <c r="F47" s="268">
        <v>1859</v>
      </c>
      <c r="G47" s="268">
        <v>1499</v>
      </c>
      <c r="H47" s="289">
        <f t="shared" si="4"/>
        <v>0.806347498655191</v>
      </c>
    </row>
    <row r="48" spans="1:8">
      <c r="A48" s="242"/>
      <c r="B48" s="243"/>
      <c r="C48" s="240">
        <v>36</v>
      </c>
      <c r="D48" s="260" t="s">
        <v>74</v>
      </c>
      <c r="E48" s="250" t="s">
        <v>75</v>
      </c>
      <c r="F48" s="268">
        <v>1094</v>
      </c>
      <c r="G48" s="268">
        <v>986</v>
      </c>
      <c r="H48" s="289">
        <f t="shared" si="4"/>
        <v>0.90127970749543</v>
      </c>
    </row>
    <row r="49" spans="1:8">
      <c r="A49" s="242"/>
      <c r="B49" s="243"/>
      <c r="C49" s="240">
        <v>37</v>
      </c>
      <c r="D49" s="260" t="s">
        <v>76</v>
      </c>
      <c r="E49" s="250" t="s">
        <v>77</v>
      </c>
      <c r="F49" s="268">
        <v>1322</v>
      </c>
      <c r="G49" s="268">
        <v>1175</v>
      </c>
      <c r="H49" s="289">
        <f t="shared" si="4"/>
        <v>0.888804841149773</v>
      </c>
    </row>
    <row r="50" spans="1:8">
      <c r="A50" s="242"/>
      <c r="B50" s="243"/>
      <c r="C50" s="240">
        <v>38</v>
      </c>
      <c r="D50" s="371" t="s">
        <v>78</v>
      </c>
      <c r="E50" s="281" t="s">
        <v>79</v>
      </c>
      <c r="F50" s="282">
        <v>678</v>
      </c>
      <c r="G50" s="240">
        <v>549</v>
      </c>
      <c r="H50" s="294">
        <f t="shared" si="4"/>
        <v>0.809734513274336</v>
      </c>
    </row>
    <row r="51" spans="1:8">
      <c r="A51" s="242"/>
      <c r="B51" s="243"/>
      <c r="C51" s="240">
        <v>39</v>
      </c>
      <c r="D51" s="371" t="s">
        <v>80</v>
      </c>
      <c r="E51" s="281" t="s">
        <v>81</v>
      </c>
      <c r="F51" s="282">
        <v>1329</v>
      </c>
      <c r="G51" s="240">
        <v>971</v>
      </c>
      <c r="H51" s="294">
        <f t="shared" si="4"/>
        <v>0.730624529721595</v>
      </c>
    </row>
    <row r="52" spans="1:8">
      <c r="A52" s="242"/>
      <c r="B52" s="60"/>
      <c r="C52" s="252" t="s">
        <v>19</v>
      </c>
      <c r="D52" s="253"/>
      <c r="E52" s="273"/>
      <c r="F52" s="283">
        <f>SUM(F47:F51)</f>
        <v>6282</v>
      </c>
      <c r="G52" s="283">
        <f t="shared" ref="G52" si="5">SUM(G47:G51)</f>
        <v>5180</v>
      </c>
      <c r="H52" s="295">
        <f t="shared" si="4"/>
        <v>0.824578159821713</v>
      </c>
    </row>
    <row r="53" spans="1:8">
      <c r="A53" s="242"/>
      <c r="B53" s="239" t="s">
        <v>155</v>
      </c>
      <c r="C53" s="240">
        <v>40</v>
      </c>
      <c r="D53" s="371" t="s">
        <v>156</v>
      </c>
      <c r="E53" s="281" t="s">
        <v>157</v>
      </c>
      <c r="F53" s="282">
        <v>344</v>
      </c>
      <c r="G53" s="282">
        <v>179</v>
      </c>
      <c r="H53" s="294">
        <f t="shared" si="4"/>
        <v>0.520348837209302</v>
      </c>
    </row>
    <row r="54" spans="1:8">
      <c r="A54" s="242"/>
      <c r="B54" s="243"/>
      <c r="C54" s="240">
        <v>41</v>
      </c>
      <c r="D54" s="371" t="s">
        <v>158</v>
      </c>
      <c r="E54" s="281" t="s">
        <v>159</v>
      </c>
      <c r="F54" s="282">
        <v>325</v>
      </c>
      <c r="G54" s="282">
        <v>75</v>
      </c>
      <c r="H54" s="294">
        <f t="shared" si="4"/>
        <v>0.230769230769231</v>
      </c>
    </row>
    <row r="55" spans="1:8">
      <c r="A55" s="242"/>
      <c r="B55" s="243"/>
      <c r="C55" s="240">
        <v>42</v>
      </c>
      <c r="D55" s="371" t="s">
        <v>160</v>
      </c>
      <c r="E55" s="281" t="s">
        <v>161</v>
      </c>
      <c r="F55" s="282">
        <v>1141</v>
      </c>
      <c r="G55" s="282">
        <v>505</v>
      </c>
      <c r="H55" s="294">
        <f t="shared" si="4"/>
        <v>0.442594215600351</v>
      </c>
    </row>
    <row r="56" spans="1:8">
      <c r="A56" s="242"/>
      <c r="B56" s="243"/>
      <c r="C56" s="240">
        <v>43</v>
      </c>
      <c r="D56" s="371" t="s">
        <v>162</v>
      </c>
      <c r="E56" s="281" t="s">
        <v>163</v>
      </c>
      <c r="F56" s="282">
        <v>1104</v>
      </c>
      <c r="G56" s="282">
        <v>458</v>
      </c>
      <c r="H56" s="294">
        <f t="shared" si="4"/>
        <v>0.414855072463768</v>
      </c>
    </row>
    <row r="57" spans="1:8">
      <c r="A57" s="242"/>
      <c r="B57" s="243"/>
      <c r="C57" s="240">
        <v>44</v>
      </c>
      <c r="D57" s="240" t="s">
        <v>199</v>
      </c>
      <c r="E57" s="264" t="s">
        <v>200</v>
      </c>
      <c r="F57" s="240">
        <v>710</v>
      </c>
      <c r="G57" s="240">
        <v>87</v>
      </c>
      <c r="H57" s="345">
        <f t="shared" si="4"/>
        <v>0.122535211267606</v>
      </c>
    </row>
    <row r="58" spans="1:8">
      <c r="A58" s="242"/>
      <c r="B58" s="60"/>
      <c r="C58" s="252" t="s">
        <v>19</v>
      </c>
      <c r="D58" s="253"/>
      <c r="E58" s="273"/>
      <c r="F58" s="283">
        <f>SUM(F53:F57)</f>
        <v>3624</v>
      </c>
      <c r="G58" s="283">
        <f>SUM(G53:G57)</f>
        <v>1304</v>
      </c>
      <c r="H58" s="295">
        <f t="shared" si="4"/>
        <v>0.359823399558499</v>
      </c>
    </row>
    <row r="59" customHeight="true" spans="1:8">
      <c r="A59" s="257"/>
      <c r="B59" s="297" t="s">
        <v>51</v>
      </c>
      <c r="C59" s="297"/>
      <c r="D59" s="297"/>
      <c r="E59" s="297"/>
      <c r="F59" s="321">
        <f>SUM(F58,F52)</f>
        <v>9906</v>
      </c>
      <c r="G59" s="321">
        <f>SUM(G58,G52)</f>
        <v>6484</v>
      </c>
      <c r="H59" s="292">
        <f t="shared" si="4"/>
        <v>0.65455279628508</v>
      </c>
    </row>
    <row r="60" spans="1:8">
      <c r="A60" s="238" t="s">
        <v>82</v>
      </c>
      <c r="B60" s="239" t="s">
        <v>83</v>
      </c>
      <c r="C60" s="240">
        <v>45</v>
      </c>
      <c r="D60" s="260" t="s">
        <v>153</v>
      </c>
      <c r="E60" s="250" t="s">
        <v>85</v>
      </c>
      <c r="F60" s="268">
        <v>360</v>
      </c>
      <c r="G60" s="268">
        <v>304</v>
      </c>
      <c r="H60" s="289">
        <f t="shared" si="4"/>
        <v>0.844444444444444</v>
      </c>
    </row>
    <row r="61" spans="1:8">
      <c r="A61" s="242"/>
      <c r="B61" s="243"/>
      <c r="C61" s="240">
        <v>46</v>
      </c>
      <c r="D61" s="260" t="s">
        <v>86</v>
      </c>
      <c r="E61" s="250" t="s">
        <v>87</v>
      </c>
      <c r="F61" s="268">
        <v>247</v>
      </c>
      <c r="G61" s="268">
        <v>181</v>
      </c>
      <c r="H61" s="289">
        <f t="shared" si="4"/>
        <v>0.732793522267207</v>
      </c>
    </row>
    <row r="62" spans="1:8">
      <c r="A62" s="242"/>
      <c r="B62" s="246"/>
      <c r="C62" s="252" t="s">
        <v>19</v>
      </c>
      <c r="D62" s="253"/>
      <c r="E62" s="273"/>
      <c r="F62" s="270">
        <f>SUM(F60:F61)</f>
        <v>607</v>
      </c>
      <c r="G62" s="270">
        <f>SUM(G60:G61)</f>
        <v>485</v>
      </c>
      <c r="H62" s="290">
        <f t="shared" si="4"/>
        <v>0.799011532125206</v>
      </c>
    </row>
    <row r="63" spans="1:8">
      <c r="A63" s="242"/>
      <c r="B63" s="239" t="s">
        <v>88</v>
      </c>
      <c r="C63" s="240">
        <v>47</v>
      </c>
      <c r="D63" s="260" t="s">
        <v>89</v>
      </c>
      <c r="E63" s="250" t="s">
        <v>90</v>
      </c>
      <c r="F63" s="268">
        <v>841</v>
      </c>
      <c r="G63" s="268">
        <v>322</v>
      </c>
      <c r="H63" s="289">
        <f t="shared" si="4"/>
        <v>0.382877526753864</v>
      </c>
    </row>
    <row r="64" spans="1:8">
      <c r="A64" s="242"/>
      <c r="B64" s="89"/>
      <c r="C64" s="240">
        <v>48</v>
      </c>
      <c r="D64" s="260" t="s">
        <v>91</v>
      </c>
      <c r="E64" s="250" t="s">
        <v>92</v>
      </c>
      <c r="F64" s="268">
        <v>560</v>
      </c>
      <c r="G64" s="268">
        <v>351</v>
      </c>
      <c r="H64" s="289">
        <f t="shared" si="4"/>
        <v>0.626785714285714</v>
      </c>
    </row>
    <row r="65" spans="1:8">
      <c r="A65" s="242"/>
      <c r="B65" s="89"/>
      <c r="C65" s="240">
        <v>49</v>
      </c>
      <c r="D65" s="260" t="s">
        <v>93</v>
      </c>
      <c r="E65" s="250" t="s">
        <v>94</v>
      </c>
      <c r="F65" s="240">
        <v>2064</v>
      </c>
      <c r="G65" s="240">
        <v>1983</v>
      </c>
      <c r="H65" s="294">
        <f t="shared" si="4"/>
        <v>0.960755813953488</v>
      </c>
    </row>
    <row r="66" spans="1:8">
      <c r="A66" s="242"/>
      <c r="B66" s="89"/>
      <c r="C66" s="240">
        <v>50</v>
      </c>
      <c r="D66" s="260" t="s">
        <v>95</v>
      </c>
      <c r="E66" s="250" t="s">
        <v>96</v>
      </c>
      <c r="F66" s="268">
        <v>718</v>
      </c>
      <c r="G66" s="268">
        <v>622</v>
      </c>
      <c r="H66" s="289">
        <f t="shared" si="4"/>
        <v>0.866295264623955</v>
      </c>
    </row>
    <row r="67" spans="1:8">
      <c r="A67" s="242"/>
      <c r="B67" s="60"/>
      <c r="C67" s="298" t="s">
        <v>19</v>
      </c>
      <c r="D67" s="299"/>
      <c r="E67" s="323"/>
      <c r="F67" s="324">
        <f>SUM(F63:F66)</f>
        <v>4183</v>
      </c>
      <c r="G67" s="324">
        <f>SUM(G63:G66)</f>
        <v>3278</v>
      </c>
      <c r="H67" s="340">
        <f t="shared" si="4"/>
        <v>0.783648099450155</v>
      </c>
    </row>
    <row r="68" spans="1:8">
      <c r="A68" s="242"/>
      <c r="B68" s="300" t="s">
        <v>142</v>
      </c>
      <c r="C68" s="240">
        <v>51</v>
      </c>
      <c r="D68" s="240" t="s">
        <v>143</v>
      </c>
      <c r="E68" s="264" t="s">
        <v>144</v>
      </c>
      <c r="F68" s="268">
        <v>1249</v>
      </c>
      <c r="G68" s="268">
        <v>1249</v>
      </c>
      <c r="H68" s="289">
        <f t="shared" si="4"/>
        <v>1</v>
      </c>
    </row>
    <row r="69" spans="1:8">
      <c r="A69" s="242"/>
      <c r="B69" s="60"/>
      <c r="C69" s="298" t="s">
        <v>19</v>
      </c>
      <c r="D69" s="299"/>
      <c r="E69" s="323"/>
      <c r="F69" s="270">
        <f>SUM(F68)</f>
        <v>1249</v>
      </c>
      <c r="G69" s="270">
        <f>SUM(G68)</f>
        <v>1249</v>
      </c>
      <c r="H69" s="290">
        <f t="shared" si="4"/>
        <v>1</v>
      </c>
    </row>
    <row r="70" spans="1:8">
      <c r="A70" s="257"/>
      <c r="B70" s="258" t="s">
        <v>51</v>
      </c>
      <c r="C70" s="259"/>
      <c r="D70" s="259"/>
      <c r="E70" s="277"/>
      <c r="F70" s="278">
        <f>SUM(F60:F61,F63:F66,F68)</f>
        <v>6039</v>
      </c>
      <c r="G70" s="278">
        <f>SUM(G60:G61,G63:G66,G68)</f>
        <v>5012</v>
      </c>
      <c r="H70" s="292">
        <f t="shared" si="4"/>
        <v>0.829938731578076</v>
      </c>
    </row>
    <row r="71" spans="1:8">
      <c r="A71" s="238" t="s">
        <v>97</v>
      </c>
      <c r="B71" s="239" t="s">
        <v>98</v>
      </c>
      <c r="C71" s="240">
        <v>52</v>
      </c>
      <c r="D71" s="260" t="s">
        <v>99</v>
      </c>
      <c r="E71" s="250" t="s">
        <v>100</v>
      </c>
      <c r="F71" s="268">
        <v>1393</v>
      </c>
      <c r="G71" s="268">
        <v>1199</v>
      </c>
      <c r="H71" s="289">
        <f t="shared" si="4"/>
        <v>0.860732232591529</v>
      </c>
    </row>
    <row r="72" spans="1:8">
      <c r="A72" s="242"/>
      <c r="B72" s="60"/>
      <c r="C72" s="298" t="s">
        <v>19</v>
      </c>
      <c r="D72" s="299"/>
      <c r="E72" s="323"/>
      <c r="F72" s="270">
        <f>SUM(F71)</f>
        <v>1393</v>
      </c>
      <c r="G72" s="270">
        <f>SUM(G71)</f>
        <v>1199</v>
      </c>
      <c r="H72" s="290">
        <f t="shared" si="4"/>
        <v>0.860732232591529</v>
      </c>
    </row>
    <row r="73" spans="1:8">
      <c r="A73" s="242"/>
      <c r="B73" s="239" t="s">
        <v>101</v>
      </c>
      <c r="C73" s="240">
        <v>53</v>
      </c>
      <c r="D73" s="260" t="s">
        <v>102</v>
      </c>
      <c r="E73" s="250" t="s">
        <v>103</v>
      </c>
      <c r="F73" s="268">
        <v>1534</v>
      </c>
      <c r="G73" s="268">
        <v>1393</v>
      </c>
      <c r="H73" s="289">
        <f t="shared" si="4"/>
        <v>0.908083441981747</v>
      </c>
    </row>
    <row r="74" spans="1:8">
      <c r="A74" s="242"/>
      <c r="B74" s="89"/>
      <c r="C74" s="240">
        <v>54</v>
      </c>
      <c r="D74" s="260" t="s">
        <v>104</v>
      </c>
      <c r="E74" s="250" t="s">
        <v>105</v>
      </c>
      <c r="F74" s="268">
        <v>1934</v>
      </c>
      <c r="G74" s="268">
        <v>1685</v>
      </c>
      <c r="H74" s="289">
        <f t="shared" si="4"/>
        <v>0.871251292657704</v>
      </c>
    </row>
    <row r="75" spans="1:8">
      <c r="A75" s="242"/>
      <c r="B75" s="89"/>
      <c r="C75" s="240">
        <v>55</v>
      </c>
      <c r="D75" s="260" t="s">
        <v>106</v>
      </c>
      <c r="E75" s="250" t="s">
        <v>107</v>
      </c>
      <c r="F75" s="240">
        <v>686</v>
      </c>
      <c r="G75" s="240">
        <v>515</v>
      </c>
      <c r="H75" s="294">
        <f t="shared" si="4"/>
        <v>0.750728862973761</v>
      </c>
    </row>
    <row r="76" spans="1:8">
      <c r="A76" s="242"/>
      <c r="B76" s="89"/>
      <c r="C76" s="298" t="s">
        <v>19</v>
      </c>
      <c r="D76" s="299"/>
      <c r="E76" s="323"/>
      <c r="F76" s="240"/>
      <c r="G76" s="240"/>
      <c r="H76" s="294"/>
    </row>
    <row r="77" spans="1:8">
      <c r="A77" s="242"/>
      <c r="B77" s="243" t="s">
        <v>207</v>
      </c>
      <c r="C77" s="240">
        <v>56</v>
      </c>
      <c r="D77" s="260" t="s">
        <v>208</v>
      </c>
      <c r="E77" s="250" t="s">
        <v>209</v>
      </c>
      <c r="F77" s="240">
        <v>930</v>
      </c>
      <c r="G77" s="240">
        <v>90</v>
      </c>
      <c r="H77" s="294">
        <f t="shared" si="4"/>
        <v>0.0967741935483871</v>
      </c>
    </row>
    <row r="78" spans="1:8">
      <c r="A78" s="242"/>
      <c r="B78" s="243"/>
      <c r="C78" s="240">
        <v>57</v>
      </c>
      <c r="D78" s="260" t="s">
        <v>210</v>
      </c>
      <c r="E78" s="250" t="s">
        <v>211</v>
      </c>
      <c r="F78" s="240">
        <v>886</v>
      </c>
      <c r="G78" s="240">
        <v>105</v>
      </c>
      <c r="H78" s="294">
        <f t="shared" si="4"/>
        <v>0.118510158013544</v>
      </c>
    </row>
    <row r="79" spans="1:8">
      <c r="A79" s="242"/>
      <c r="B79" s="243"/>
      <c r="C79" s="240">
        <v>58</v>
      </c>
      <c r="D79" s="260" t="s">
        <v>212</v>
      </c>
      <c r="E79" s="250" t="s">
        <v>213</v>
      </c>
      <c r="F79" s="240">
        <v>188</v>
      </c>
      <c r="G79" s="240">
        <v>101</v>
      </c>
      <c r="H79" s="294">
        <f t="shared" si="4"/>
        <v>0.537234042553192</v>
      </c>
    </row>
    <row r="80" spans="1:8">
      <c r="A80" s="242"/>
      <c r="B80" s="246"/>
      <c r="C80" s="252" t="s">
        <v>19</v>
      </c>
      <c r="D80" s="253"/>
      <c r="E80" s="273"/>
      <c r="F80" s="270">
        <f>SUM(F73:F77)</f>
        <v>5084</v>
      </c>
      <c r="G80" s="270">
        <f>SUM(G73:G77)</f>
        <v>3683</v>
      </c>
      <c r="H80" s="290">
        <f t="shared" si="4"/>
        <v>0.724429583005508</v>
      </c>
    </row>
    <row r="81" spans="1:8">
      <c r="A81" s="257"/>
      <c r="B81" s="258" t="s">
        <v>51</v>
      </c>
      <c r="C81" s="259"/>
      <c r="D81" s="259"/>
      <c r="E81" s="277"/>
      <c r="F81" s="278">
        <f>SUM(F71,F73:F75)</f>
        <v>5547</v>
      </c>
      <c r="G81" s="278">
        <f>SUM(G71,G73:G75)</f>
        <v>4792</v>
      </c>
      <c r="H81" s="292">
        <f t="shared" si="4"/>
        <v>0.863890391202452</v>
      </c>
    </row>
    <row r="82" spans="1:8">
      <c r="A82" s="238" t="s">
        <v>108</v>
      </c>
      <c r="B82" s="260" t="s">
        <v>109</v>
      </c>
      <c r="C82" s="240">
        <v>59</v>
      </c>
      <c r="D82" s="260" t="s">
        <v>110</v>
      </c>
      <c r="E82" s="250" t="s">
        <v>111</v>
      </c>
      <c r="F82" s="268">
        <v>5774</v>
      </c>
      <c r="G82" s="268">
        <v>5218</v>
      </c>
      <c r="H82" s="289">
        <f t="shared" si="4"/>
        <v>0.903706269483893</v>
      </c>
    </row>
    <row r="83" spans="1:8">
      <c r="A83" s="242"/>
      <c r="B83" s="239" t="s">
        <v>112</v>
      </c>
      <c r="C83" s="260">
        <v>60</v>
      </c>
      <c r="D83" s="260" t="s">
        <v>113</v>
      </c>
      <c r="E83" s="250" t="s">
        <v>114</v>
      </c>
      <c r="F83" s="268">
        <v>1517</v>
      </c>
      <c r="G83" s="268">
        <v>1428</v>
      </c>
      <c r="H83" s="289">
        <f t="shared" si="4"/>
        <v>0.941331575477917</v>
      </c>
    </row>
    <row r="84" spans="1:8">
      <c r="A84" s="242"/>
      <c r="B84" s="243"/>
      <c r="C84" s="260">
        <v>61</v>
      </c>
      <c r="D84" s="260" t="s">
        <v>115</v>
      </c>
      <c r="E84" s="250" t="s">
        <v>116</v>
      </c>
      <c r="F84" s="268">
        <v>2046</v>
      </c>
      <c r="G84" s="268">
        <v>2029</v>
      </c>
      <c r="H84" s="289">
        <f t="shared" si="4"/>
        <v>0.99169110459433</v>
      </c>
    </row>
    <row r="85" spans="1:8">
      <c r="A85" s="242"/>
      <c r="B85" s="246"/>
      <c r="C85" s="252" t="s">
        <v>19</v>
      </c>
      <c r="D85" s="253"/>
      <c r="E85" s="273"/>
      <c r="F85" s="270">
        <f>SUM(F83:F84)</f>
        <v>3563</v>
      </c>
      <c r="G85" s="270">
        <f>SUM(G83:G84)</f>
        <v>3457</v>
      </c>
      <c r="H85" s="290">
        <f t="shared" si="4"/>
        <v>0.970249789503228</v>
      </c>
    </row>
    <row r="86" spans="1:8">
      <c r="A86" s="242"/>
      <c r="B86" s="261" t="s">
        <v>117</v>
      </c>
      <c r="C86" s="240">
        <v>62</v>
      </c>
      <c r="D86" s="260" t="s">
        <v>118</v>
      </c>
      <c r="E86" s="250" t="s">
        <v>119</v>
      </c>
      <c r="F86" s="268">
        <v>3174</v>
      </c>
      <c r="G86" s="268">
        <v>3001</v>
      </c>
      <c r="H86" s="289">
        <f t="shared" si="4"/>
        <v>0.945494643982357</v>
      </c>
    </row>
    <row r="87" spans="1:8">
      <c r="A87" s="242"/>
      <c r="B87" s="305"/>
      <c r="C87" s="252" t="s">
        <v>19</v>
      </c>
      <c r="D87" s="253"/>
      <c r="E87" s="273"/>
      <c r="F87" s="270">
        <f>SUM(F86:F86)</f>
        <v>3174</v>
      </c>
      <c r="G87" s="270">
        <f>SUM(G86:G86)</f>
        <v>3001</v>
      </c>
      <c r="H87" s="290">
        <f t="shared" si="4"/>
        <v>0.945494643982357</v>
      </c>
    </row>
    <row r="88" spans="1:8">
      <c r="A88" s="242"/>
      <c r="B88" s="239" t="s">
        <v>121</v>
      </c>
      <c r="C88" s="240">
        <v>63</v>
      </c>
      <c r="D88" s="260" t="s">
        <v>122</v>
      </c>
      <c r="E88" s="250" t="s">
        <v>123</v>
      </c>
      <c r="F88" s="268">
        <v>1300</v>
      </c>
      <c r="G88" s="268">
        <v>1083</v>
      </c>
      <c r="H88" s="289">
        <f t="shared" si="4"/>
        <v>0.833076923076923</v>
      </c>
    </row>
    <row r="89" spans="1:8">
      <c r="A89" s="242"/>
      <c r="B89" s="243"/>
      <c r="C89" s="240">
        <v>64</v>
      </c>
      <c r="D89" s="260" t="s">
        <v>145</v>
      </c>
      <c r="E89" s="250" t="s">
        <v>146</v>
      </c>
      <c r="F89" s="328">
        <v>1207</v>
      </c>
      <c r="G89" s="268">
        <v>854</v>
      </c>
      <c r="H89" s="289">
        <f t="shared" si="4"/>
        <v>0.707539353769677</v>
      </c>
    </row>
    <row r="90" spans="1:8">
      <c r="A90" s="242"/>
      <c r="B90" s="243"/>
      <c r="C90" s="240">
        <v>65</v>
      </c>
      <c r="D90" s="260" t="s">
        <v>147</v>
      </c>
      <c r="E90" s="250" t="s">
        <v>148</v>
      </c>
      <c r="F90" s="328">
        <v>1617</v>
      </c>
      <c r="G90" s="268">
        <v>742</v>
      </c>
      <c r="H90" s="289">
        <f t="shared" si="4"/>
        <v>0.458874458874459</v>
      </c>
    </row>
    <row r="91" spans="1:8">
      <c r="A91" s="242"/>
      <c r="B91" s="243"/>
      <c r="C91" s="240">
        <v>66</v>
      </c>
      <c r="D91" s="260" t="s">
        <v>126</v>
      </c>
      <c r="E91" s="250" t="s">
        <v>127</v>
      </c>
      <c r="F91" s="328">
        <v>775</v>
      </c>
      <c r="G91" s="268">
        <v>450</v>
      </c>
      <c r="H91" s="289">
        <f t="shared" si="4"/>
        <v>0.580645161290323</v>
      </c>
    </row>
    <row r="92" spans="1:8">
      <c r="A92" s="242"/>
      <c r="B92" s="243"/>
      <c r="C92" s="240">
        <v>67</v>
      </c>
      <c r="D92" s="260" t="s">
        <v>149</v>
      </c>
      <c r="E92" s="264" t="s">
        <v>150</v>
      </c>
      <c r="F92" s="268">
        <v>1741</v>
      </c>
      <c r="G92" s="268">
        <v>1026</v>
      </c>
      <c r="H92" s="289">
        <f t="shared" si="4"/>
        <v>0.589316484778863</v>
      </c>
    </row>
    <row r="93" spans="1:8">
      <c r="A93" s="242"/>
      <c r="B93" s="246"/>
      <c r="C93" s="252" t="s">
        <v>19</v>
      </c>
      <c r="D93" s="253"/>
      <c r="E93" s="273"/>
      <c r="F93" s="270">
        <f>SUM(F88:F92)</f>
        <v>6640</v>
      </c>
      <c r="G93" s="270">
        <f>SUM(G88:G92)</f>
        <v>4155</v>
      </c>
      <c r="H93" s="290">
        <f t="shared" si="4"/>
        <v>0.625753012048193</v>
      </c>
    </row>
    <row r="94" spans="1:8">
      <c r="A94" s="242"/>
      <c r="B94" s="239" t="s">
        <v>129</v>
      </c>
      <c r="C94" s="240">
        <v>68</v>
      </c>
      <c r="D94" s="260" t="s">
        <v>130</v>
      </c>
      <c r="E94" s="250" t="s">
        <v>131</v>
      </c>
      <c r="F94" s="328">
        <v>1168</v>
      </c>
      <c r="G94" s="268">
        <v>1111</v>
      </c>
      <c r="H94" s="289">
        <f t="shared" si="4"/>
        <v>0.951198630136986</v>
      </c>
    </row>
    <row r="95" spans="1:8">
      <c r="A95" s="242"/>
      <c r="B95" s="243"/>
      <c r="C95" s="240">
        <v>69</v>
      </c>
      <c r="D95" s="260" t="s">
        <v>132</v>
      </c>
      <c r="E95" s="250" t="s">
        <v>133</v>
      </c>
      <c r="F95" s="328">
        <v>1483</v>
      </c>
      <c r="G95" s="268">
        <v>1013</v>
      </c>
      <c r="H95" s="289">
        <f t="shared" si="4"/>
        <v>0.683074848280512</v>
      </c>
    </row>
    <row r="96" spans="1:8">
      <c r="A96" s="242"/>
      <c r="B96" s="246"/>
      <c r="C96" s="252" t="s">
        <v>19</v>
      </c>
      <c r="D96" s="253"/>
      <c r="E96" s="273"/>
      <c r="F96" s="270">
        <f>SUM(F94:F95)</f>
        <v>2651</v>
      </c>
      <c r="G96" s="270">
        <f>SUM(G94:G95)</f>
        <v>2124</v>
      </c>
      <c r="H96" s="290">
        <f t="shared" si="4"/>
        <v>0.801207091663523</v>
      </c>
    </row>
    <row r="97" spans="1:8">
      <c r="A97" s="257"/>
      <c r="B97" s="258" t="s">
        <v>51</v>
      </c>
      <c r="C97" s="259"/>
      <c r="D97" s="259"/>
      <c r="E97" s="277"/>
      <c r="F97" s="329">
        <f>SUM(F82:F84,F86:F86,F88:F92,F94:F95)</f>
        <v>21802</v>
      </c>
      <c r="G97" s="329">
        <f>SUM(G82:G84,G86:G86,G88:G92,G94:G95)</f>
        <v>17955</v>
      </c>
      <c r="H97" s="292">
        <f t="shared" si="4"/>
        <v>0.823548298321255</v>
      </c>
    </row>
    <row r="98" spans="1:8">
      <c r="A98" s="306" t="s">
        <v>134</v>
      </c>
      <c r="B98" s="307">
        <v>20</v>
      </c>
      <c r="C98" s="308">
        <v>69</v>
      </c>
      <c r="D98" s="309"/>
      <c r="E98" s="330"/>
      <c r="F98" s="331">
        <f>SUM(F33,F46,F59,F70,F81,F97)</f>
        <v>88307</v>
      </c>
      <c r="G98" s="332">
        <f>SUM(G33,G46,G59,G70,G81,G97)</f>
        <v>70975</v>
      </c>
      <c r="H98" s="343">
        <f t="shared" si="4"/>
        <v>0.803730168616305</v>
      </c>
    </row>
  </sheetData>
  <mergeCells count="54">
    <mergeCell ref="A1:H1"/>
    <mergeCell ref="C7:E7"/>
    <mergeCell ref="C13:E13"/>
    <mergeCell ref="C22:E22"/>
    <mergeCell ref="C32:E32"/>
    <mergeCell ref="B33:E33"/>
    <mergeCell ref="C36:E36"/>
    <mergeCell ref="C39:E39"/>
    <mergeCell ref="C41:E41"/>
    <mergeCell ref="C45:E45"/>
    <mergeCell ref="B46:E46"/>
    <mergeCell ref="C52:E52"/>
    <mergeCell ref="C58:E58"/>
    <mergeCell ref="B59:E59"/>
    <mergeCell ref="C62:E62"/>
    <mergeCell ref="C67:E67"/>
    <mergeCell ref="C69:E69"/>
    <mergeCell ref="B70:E70"/>
    <mergeCell ref="C72:E72"/>
    <mergeCell ref="C76:E76"/>
    <mergeCell ref="C80:E80"/>
    <mergeCell ref="B81:E81"/>
    <mergeCell ref="C85:E85"/>
    <mergeCell ref="C87:E87"/>
    <mergeCell ref="C93:E93"/>
    <mergeCell ref="C96:E96"/>
    <mergeCell ref="B97:E97"/>
    <mergeCell ref="C98:E98"/>
    <mergeCell ref="A3:A33"/>
    <mergeCell ref="A34:A46"/>
    <mergeCell ref="A47:A59"/>
    <mergeCell ref="A60:A70"/>
    <mergeCell ref="A71:A81"/>
    <mergeCell ref="A82:A97"/>
    <mergeCell ref="B3:B7"/>
    <mergeCell ref="B8:B13"/>
    <mergeCell ref="B14:B22"/>
    <mergeCell ref="B23:B32"/>
    <mergeCell ref="B34:B36"/>
    <mergeCell ref="B37:B39"/>
    <mergeCell ref="B40:B41"/>
    <mergeCell ref="B42:B45"/>
    <mergeCell ref="B47:B52"/>
    <mergeCell ref="B53:B58"/>
    <mergeCell ref="B60:B62"/>
    <mergeCell ref="B63:B67"/>
    <mergeCell ref="B68:B69"/>
    <mergeCell ref="B71:B72"/>
    <mergeCell ref="B73:B75"/>
    <mergeCell ref="B77:B79"/>
    <mergeCell ref="B83:B85"/>
    <mergeCell ref="B86:B87"/>
    <mergeCell ref="B88:B93"/>
    <mergeCell ref="B94:B96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7"/>
  <sheetViews>
    <sheetView topLeftCell="A107" workbookViewId="0">
      <selection activeCell="M114" sqref="M114"/>
    </sheetView>
  </sheetViews>
  <sheetFormatPr defaultColWidth="9" defaultRowHeight="13.5"/>
  <cols>
    <col min="1" max="1" width="5.125" customWidth="true"/>
    <col min="2" max="2" width="9.5" customWidth="true"/>
    <col min="3" max="3" width="3.625" customWidth="true"/>
    <col min="4" max="4" width="11.625" style="143" customWidth="true"/>
    <col min="5" max="5" width="12.75" style="143" customWidth="true"/>
    <col min="6" max="6" width="13" customWidth="true"/>
    <col min="7" max="7" width="7.125" customWidth="true"/>
    <col min="8" max="9" width="7.75" customWidth="true"/>
    <col min="10" max="10" width="9" style="144"/>
  </cols>
  <sheetData>
    <row r="1" ht="33" customHeight="true" spans="1:10">
      <c r="A1" s="346" t="s">
        <v>214</v>
      </c>
      <c r="B1" s="347"/>
      <c r="C1" s="347"/>
      <c r="D1" s="347"/>
      <c r="E1" s="347"/>
      <c r="F1" s="347"/>
      <c r="G1" s="347"/>
      <c r="H1" s="347"/>
      <c r="I1" s="347"/>
      <c r="J1" s="102"/>
    </row>
    <row r="2" ht="24" spans="1:10">
      <c r="A2" s="236" t="s">
        <v>1</v>
      </c>
      <c r="B2" s="236" t="s">
        <v>2</v>
      </c>
      <c r="C2" s="236" t="s">
        <v>3</v>
      </c>
      <c r="D2" s="237" t="s">
        <v>4</v>
      </c>
      <c r="E2" s="263"/>
      <c r="F2" s="236" t="s">
        <v>5</v>
      </c>
      <c r="G2" s="236" t="s">
        <v>6</v>
      </c>
      <c r="H2" s="236" t="s">
        <v>7</v>
      </c>
      <c r="I2" s="284" t="s">
        <v>8</v>
      </c>
      <c r="J2" s="285" t="s">
        <v>215</v>
      </c>
    </row>
    <row r="3" spans="1:10">
      <c r="A3" s="238" t="s">
        <v>9</v>
      </c>
      <c r="B3" s="239" t="s">
        <v>10</v>
      </c>
      <c r="C3" s="240">
        <v>1</v>
      </c>
      <c r="D3" s="254" t="s">
        <v>11</v>
      </c>
      <c r="E3" s="250" t="s">
        <v>216</v>
      </c>
      <c r="F3" s="250" t="s">
        <v>217</v>
      </c>
      <c r="G3" s="265">
        <v>1115</v>
      </c>
      <c r="H3" s="265">
        <v>1016</v>
      </c>
      <c r="I3" s="286">
        <f>H3/G3</f>
        <v>0.911210762331839</v>
      </c>
      <c r="J3" s="287" t="s">
        <v>218</v>
      </c>
    </row>
    <row r="4" spans="1:10">
      <c r="A4" s="242"/>
      <c r="B4" s="243"/>
      <c r="C4" s="240">
        <v>2</v>
      </c>
      <c r="D4" s="255"/>
      <c r="E4" s="250" t="s">
        <v>219</v>
      </c>
      <c r="F4" s="250" t="s">
        <v>220</v>
      </c>
      <c r="G4" s="266"/>
      <c r="H4" s="266"/>
      <c r="I4" s="288"/>
      <c r="J4" s="287" t="s">
        <v>218</v>
      </c>
    </row>
    <row r="5" spans="1:10">
      <c r="A5" s="242"/>
      <c r="B5" s="243"/>
      <c r="C5" s="240">
        <v>3</v>
      </c>
      <c r="D5" s="256" t="s">
        <v>13</v>
      </c>
      <c r="E5" s="280"/>
      <c r="F5" s="250" t="s">
        <v>14</v>
      </c>
      <c r="G5" s="268">
        <v>1825</v>
      </c>
      <c r="H5" s="268">
        <v>1600</v>
      </c>
      <c r="I5" s="289">
        <f t="shared" ref="I5:I45" si="0">H5/G5</f>
        <v>0.876712328767123</v>
      </c>
      <c r="J5" s="287" t="s">
        <v>218</v>
      </c>
    </row>
    <row r="6" spans="1:10">
      <c r="A6" s="242"/>
      <c r="B6" s="243"/>
      <c r="C6" s="240">
        <v>4</v>
      </c>
      <c r="D6" s="256" t="s">
        <v>15</v>
      </c>
      <c r="E6" s="280"/>
      <c r="F6" s="250" t="s">
        <v>16</v>
      </c>
      <c r="G6" s="268">
        <v>1245</v>
      </c>
      <c r="H6" s="268">
        <v>1081</v>
      </c>
      <c r="I6" s="289">
        <f t="shared" si="0"/>
        <v>0.868273092369478</v>
      </c>
      <c r="J6" s="287" t="s">
        <v>218</v>
      </c>
    </row>
    <row r="7" spans="1:10">
      <c r="A7" s="242"/>
      <c r="B7" s="243"/>
      <c r="C7" s="240">
        <v>5</v>
      </c>
      <c r="D7" s="256" t="s">
        <v>17</v>
      </c>
      <c r="E7" s="280"/>
      <c r="F7" s="250" t="s">
        <v>18</v>
      </c>
      <c r="G7" s="268">
        <v>1332</v>
      </c>
      <c r="H7" s="268">
        <v>854</v>
      </c>
      <c r="I7" s="289">
        <f t="shared" si="0"/>
        <v>0.641141141141141</v>
      </c>
      <c r="J7" s="287" t="s">
        <v>218</v>
      </c>
    </row>
    <row r="8" spans="1:10">
      <c r="A8" s="242"/>
      <c r="B8" s="246"/>
      <c r="C8" s="252" t="s">
        <v>19</v>
      </c>
      <c r="D8" s="253"/>
      <c r="E8" s="253"/>
      <c r="F8" s="273"/>
      <c r="G8" s="270">
        <f>SUM(G3:G7)</f>
        <v>5517</v>
      </c>
      <c r="H8" s="270">
        <f>SUM(H3:H7)</f>
        <v>4551</v>
      </c>
      <c r="I8" s="290">
        <f t="shared" si="0"/>
        <v>0.824904839586732</v>
      </c>
      <c r="J8" s="291"/>
    </row>
    <row r="9" spans="1:10">
      <c r="A9" s="242"/>
      <c r="B9" s="239" t="s">
        <v>20</v>
      </c>
      <c r="C9" s="240">
        <v>6</v>
      </c>
      <c r="D9" s="256" t="s">
        <v>21</v>
      </c>
      <c r="E9" s="274"/>
      <c r="F9" s="250" t="s">
        <v>22</v>
      </c>
      <c r="G9" s="268">
        <v>1082</v>
      </c>
      <c r="H9" s="268">
        <v>810</v>
      </c>
      <c r="I9" s="289">
        <f t="shared" si="0"/>
        <v>0.748613678373383</v>
      </c>
      <c r="J9" s="287" t="s">
        <v>218</v>
      </c>
    </row>
    <row r="10" spans="1:10">
      <c r="A10" s="242"/>
      <c r="B10" s="243"/>
      <c r="C10" s="240">
        <v>7</v>
      </c>
      <c r="D10" s="256" t="s">
        <v>23</v>
      </c>
      <c r="E10" s="274"/>
      <c r="F10" s="250" t="s">
        <v>24</v>
      </c>
      <c r="G10" s="268">
        <v>213</v>
      </c>
      <c r="H10" s="268">
        <v>180</v>
      </c>
      <c r="I10" s="289">
        <f t="shared" si="0"/>
        <v>0.845070422535211</v>
      </c>
      <c r="J10" s="287" t="s">
        <v>221</v>
      </c>
    </row>
    <row r="11" spans="1:10">
      <c r="A11" s="242"/>
      <c r="B11" s="243"/>
      <c r="C11" s="240">
        <v>8</v>
      </c>
      <c r="D11" s="256" t="s">
        <v>25</v>
      </c>
      <c r="E11" s="274"/>
      <c r="F11" s="250" t="s">
        <v>26</v>
      </c>
      <c r="G11" s="268">
        <v>1106</v>
      </c>
      <c r="H11" s="268">
        <v>714</v>
      </c>
      <c r="I11" s="289">
        <f t="shared" si="0"/>
        <v>0.645569620253165</v>
      </c>
      <c r="J11" s="287" t="s">
        <v>218</v>
      </c>
    </row>
    <row r="12" spans="1:10">
      <c r="A12" s="242"/>
      <c r="B12" s="243"/>
      <c r="C12" s="240">
        <v>9</v>
      </c>
      <c r="D12" s="256" t="s">
        <v>27</v>
      </c>
      <c r="E12" s="274"/>
      <c r="F12" s="250" t="s">
        <v>28</v>
      </c>
      <c r="G12" s="268">
        <v>532</v>
      </c>
      <c r="H12" s="268">
        <v>464</v>
      </c>
      <c r="I12" s="289">
        <f t="shared" si="0"/>
        <v>0.87218045112782</v>
      </c>
      <c r="J12" s="287" t="s">
        <v>218</v>
      </c>
    </row>
    <row r="13" spans="1:10">
      <c r="A13" s="242"/>
      <c r="B13" s="243"/>
      <c r="C13" s="249">
        <v>10</v>
      </c>
      <c r="D13" s="250" t="s">
        <v>29</v>
      </c>
      <c r="E13" s="250" t="s">
        <v>222</v>
      </c>
      <c r="F13" s="272" t="s">
        <v>223</v>
      </c>
      <c r="G13" s="268">
        <v>448</v>
      </c>
      <c r="H13" s="268">
        <v>385</v>
      </c>
      <c r="I13" s="286">
        <f t="shared" si="0"/>
        <v>0.859375</v>
      </c>
      <c r="J13" s="287" t="s">
        <v>221</v>
      </c>
    </row>
    <row r="14" spans="1:10">
      <c r="A14" s="242"/>
      <c r="B14" s="243"/>
      <c r="C14" s="249">
        <v>11</v>
      </c>
      <c r="D14" s="251"/>
      <c r="E14" s="250" t="s">
        <v>224</v>
      </c>
      <c r="F14" s="272" t="s">
        <v>225</v>
      </c>
      <c r="G14" s="268">
        <v>720</v>
      </c>
      <c r="H14" s="268">
        <v>573</v>
      </c>
      <c r="I14" s="286">
        <f t="shared" ref="I14:I18" si="1">H14/G14</f>
        <v>0.795833333333333</v>
      </c>
      <c r="J14" s="287" t="s">
        <v>218</v>
      </c>
    </row>
    <row r="15" spans="1:10">
      <c r="A15" s="242"/>
      <c r="B15" s="243"/>
      <c r="C15" s="249">
        <v>12</v>
      </c>
      <c r="D15" s="251"/>
      <c r="E15" s="250" t="s">
        <v>226</v>
      </c>
      <c r="F15" s="272" t="s">
        <v>227</v>
      </c>
      <c r="G15" s="268">
        <v>672</v>
      </c>
      <c r="H15" s="268">
        <v>565</v>
      </c>
      <c r="I15" s="286">
        <f t="shared" si="1"/>
        <v>0.84077380952381</v>
      </c>
      <c r="J15" s="287" t="s">
        <v>218</v>
      </c>
    </row>
    <row r="16" spans="1:10">
      <c r="A16" s="242"/>
      <c r="B16" s="243"/>
      <c r="C16" s="249">
        <v>13</v>
      </c>
      <c r="D16" s="251"/>
      <c r="E16" s="250" t="s">
        <v>228</v>
      </c>
      <c r="F16" s="272" t="s">
        <v>229</v>
      </c>
      <c r="G16" s="268">
        <v>762</v>
      </c>
      <c r="H16" s="268">
        <v>690</v>
      </c>
      <c r="I16" s="286">
        <f t="shared" si="1"/>
        <v>0.905511811023622</v>
      </c>
      <c r="J16" s="287" t="s">
        <v>218</v>
      </c>
    </row>
    <row r="17" spans="1:10">
      <c r="A17" s="242"/>
      <c r="B17" s="243"/>
      <c r="C17" s="249">
        <v>14</v>
      </c>
      <c r="D17" s="251"/>
      <c r="E17" s="250" t="s">
        <v>230</v>
      </c>
      <c r="F17" s="272" t="s">
        <v>231</v>
      </c>
      <c r="G17" s="268">
        <v>636</v>
      </c>
      <c r="H17" s="268">
        <v>571</v>
      </c>
      <c r="I17" s="286">
        <f t="shared" si="1"/>
        <v>0.897798742138365</v>
      </c>
      <c r="J17" s="287" t="s">
        <v>218</v>
      </c>
    </row>
    <row r="18" spans="1:10">
      <c r="A18" s="242"/>
      <c r="B18" s="246"/>
      <c r="C18" s="252" t="s">
        <v>19</v>
      </c>
      <c r="D18" s="253"/>
      <c r="E18" s="253"/>
      <c r="F18" s="273"/>
      <c r="G18" s="270">
        <f>SUM(G9:G17)</f>
        <v>6171</v>
      </c>
      <c r="H18" s="270">
        <f>SUM(H9:H17)</f>
        <v>4952</v>
      </c>
      <c r="I18" s="290">
        <f t="shared" si="1"/>
        <v>0.802463134013936</v>
      </c>
      <c r="J18" s="291"/>
    </row>
    <row r="19" spans="1:10">
      <c r="A19" s="242"/>
      <c r="B19" s="239" t="s">
        <v>31</v>
      </c>
      <c r="C19" s="240">
        <v>15</v>
      </c>
      <c r="D19" s="254" t="s">
        <v>32</v>
      </c>
      <c r="E19" s="250" t="s">
        <v>232</v>
      </c>
      <c r="F19" s="250" t="s">
        <v>233</v>
      </c>
      <c r="G19" s="265">
        <v>2106</v>
      </c>
      <c r="H19" s="265">
        <v>1971</v>
      </c>
      <c r="I19" s="286">
        <f t="shared" si="0"/>
        <v>0.935897435897436</v>
      </c>
      <c r="J19" s="287" t="s">
        <v>218</v>
      </c>
    </row>
    <row r="20" spans="1:10">
      <c r="A20" s="242"/>
      <c r="B20" s="243"/>
      <c r="C20" s="240">
        <v>16</v>
      </c>
      <c r="D20" s="255"/>
      <c r="E20" s="250" t="s">
        <v>234</v>
      </c>
      <c r="F20" s="250" t="s">
        <v>235</v>
      </c>
      <c r="G20" s="266"/>
      <c r="H20" s="266"/>
      <c r="I20" s="288"/>
      <c r="J20" s="287" t="s">
        <v>218</v>
      </c>
    </row>
    <row r="21" spans="1:10">
      <c r="A21" s="242"/>
      <c r="B21" s="89"/>
      <c r="C21" s="240">
        <v>17</v>
      </c>
      <c r="D21" s="256" t="s">
        <v>34</v>
      </c>
      <c r="E21" s="274"/>
      <c r="F21" s="250" t="s">
        <v>35</v>
      </c>
      <c r="G21" s="268">
        <v>1453</v>
      </c>
      <c r="H21" s="268">
        <v>1420</v>
      </c>
      <c r="I21" s="289">
        <f t="shared" si="0"/>
        <v>0.977288368891948</v>
      </c>
      <c r="J21" s="287" t="s">
        <v>218</v>
      </c>
    </row>
    <row r="22" spans="1:10">
      <c r="A22" s="242"/>
      <c r="B22" s="89"/>
      <c r="C22" s="240">
        <v>18</v>
      </c>
      <c r="D22" s="254" t="s">
        <v>36</v>
      </c>
      <c r="E22" s="250" t="s">
        <v>236</v>
      </c>
      <c r="F22" s="250" t="s">
        <v>237</v>
      </c>
      <c r="G22" s="265">
        <v>2573</v>
      </c>
      <c r="H22" s="265">
        <v>2453</v>
      </c>
      <c r="I22" s="286">
        <f t="shared" si="0"/>
        <v>0.953361834434512</v>
      </c>
      <c r="J22" s="287" t="s">
        <v>218</v>
      </c>
    </row>
    <row r="23" spans="1:10">
      <c r="A23" s="242"/>
      <c r="B23" s="89"/>
      <c r="C23" s="240">
        <v>19</v>
      </c>
      <c r="D23" s="255"/>
      <c r="E23" s="250" t="s">
        <v>238</v>
      </c>
      <c r="F23" s="250" t="s">
        <v>239</v>
      </c>
      <c r="G23" s="266"/>
      <c r="H23" s="266"/>
      <c r="I23" s="288"/>
      <c r="J23" s="287" t="s">
        <v>218</v>
      </c>
    </row>
    <row r="24" spans="1:10">
      <c r="A24" s="242"/>
      <c r="B24" s="89"/>
      <c r="C24" s="240">
        <v>20</v>
      </c>
      <c r="D24" s="256" t="s">
        <v>38</v>
      </c>
      <c r="E24" s="274"/>
      <c r="F24" s="250" t="s">
        <v>39</v>
      </c>
      <c r="G24" s="268">
        <v>2918</v>
      </c>
      <c r="H24" s="268">
        <v>2811</v>
      </c>
      <c r="I24" s="289">
        <f t="shared" si="0"/>
        <v>0.963331048663468</v>
      </c>
      <c r="J24" s="287" t="s">
        <v>218</v>
      </c>
    </row>
    <row r="25" spans="1:10">
      <c r="A25" s="242"/>
      <c r="B25" s="89"/>
      <c r="C25" s="240">
        <v>21</v>
      </c>
      <c r="D25" s="256" t="s">
        <v>40</v>
      </c>
      <c r="E25" s="274"/>
      <c r="F25" s="250" t="s">
        <v>41</v>
      </c>
      <c r="G25" s="268">
        <v>2485</v>
      </c>
      <c r="H25" s="268">
        <v>2184</v>
      </c>
      <c r="I25" s="289">
        <f t="shared" si="0"/>
        <v>0.87887323943662</v>
      </c>
      <c r="J25" s="287" t="s">
        <v>218</v>
      </c>
    </row>
    <row r="26" spans="1:10">
      <c r="A26" s="242"/>
      <c r="B26" s="89"/>
      <c r="C26" s="240">
        <v>22</v>
      </c>
      <c r="D26" s="256" t="s">
        <v>136</v>
      </c>
      <c r="E26" s="274"/>
      <c r="F26" s="250" t="s">
        <v>43</v>
      </c>
      <c r="G26" s="268">
        <v>887</v>
      </c>
      <c r="H26" s="268">
        <v>887</v>
      </c>
      <c r="I26" s="289">
        <f t="shared" si="0"/>
        <v>1</v>
      </c>
      <c r="J26" s="287" t="s">
        <v>218</v>
      </c>
    </row>
    <row r="27" spans="1:10">
      <c r="A27" s="242"/>
      <c r="B27" s="89"/>
      <c r="C27" s="240">
        <v>23</v>
      </c>
      <c r="D27" s="256" t="s">
        <v>44</v>
      </c>
      <c r="E27" s="274"/>
      <c r="F27" s="250" t="s">
        <v>45</v>
      </c>
      <c r="G27" s="268">
        <v>892</v>
      </c>
      <c r="H27" s="268">
        <v>637</v>
      </c>
      <c r="I27" s="289">
        <f t="shared" si="0"/>
        <v>0.714125560538117</v>
      </c>
      <c r="J27" s="287" t="s">
        <v>218</v>
      </c>
    </row>
    <row r="28" spans="1:10">
      <c r="A28" s="242"/>
      <c r="B28" s="89"/>
      <c r="C28" s="240">
        <v>24</v>
      </c>
      <c r="D28" s="256" t="s">
        <v>46</v>
      </c>
      <c r="E28" s="274"/>
      <c r="F28" s="250" t="s">
        <v>47</v>
      </c>
      <c r="G28" s="268">
        <v>1309</v>
      </c>
      <c r="H28" s="268">
        <v>1210</v>
      </c>
      <c r="I28" s="289">
        <f t="shared" si="0"/>
        <v>0.92436974789916</v>
      </c>
      <c r="J28" s="287" t="s">
        <v>218</v>
      </c>
    </row>
    <row r="29" spans="1:10">
      <c r="A29" s="242"/>
      <c r="B29" s="89"/>
      <c r="C29" s="252" t="s">
        <v>19</v>
      </c>
      <c r="D29" s="253"/>
      <c r="E29" s="253"/>
      <c r="F29" s="273"/>
      <c r="G29" s="270">
        <f>SUM(G19:G28)</f>
        <v>14623</v>
      </c>
      <c r="H29" s="270">
        <f>SUM(H19:H28)</f>
        <v>13573</v>
      </c>
      <c r="I29" s="290">
        <f t="shared" si="0"/>
        <v>0.928195308760172</v>
      </c>
      <c r="J29" s="291"/>
    </row>
    <row r="30" spans="1:10">
      <c r="A30" s="242"/>
      <c r="B30" s="239" t="s">
        <v>166</v>
      </c>
      <c r="C30" s="240">
        <v>25</v>
      </c>
      <c r="D30" s="256" t="s">
        <v>49</v>
      </c>
      <c r="E30" s="274"/>
      <c r="F30" s="250" t="s">
        <v>50</v>
      </c>
      <c r="G30" s="268">
        <v>858</v>
      </c>
      <c r="H30" s="268">
        <v>360</v>
      </c>
      <c r="I30" s="289">
        <f t="shared" si="0"/>
        <v>0.41958041958042</v>
      </c>
      <c r="J30" s="287" t="s">
        <v>221</v>
      </c>
    </row>
    <row r="31" spans="1:10">
      <c r="A31" s="242"/>
      <c r="B31" s="86"/>
      <c r="C31" s="240">
        <v>26</v>
      </c>
      <c r="D31" s="256" t="s">
        <v>167</v>
      </c>
      <c r="E31" s="274"/>
      <c r="F31" s="250" t="s">
        <v>168</v>
      </c>
      <c r="G31" s="268">
        <v>331</v>
      </c>
      <c r="H31" s="268">
        <v>173</v>
      </c>
      <c r="I31" s="289">
        <f t="shared" ref="I31:I42" si="2">H31/G31</f>
        <v>0.522658610271903</v>
      </c>
      <c r="J31" s="287" t="s">
        <v>221</v>
      </c>
    </row>
    <row r="32" spans="1:10">
      <c r="A32" s="242"/>
      <c r="B32" s="86"/>
      <c r="C32" s="240">
        <v>27</v>
      </c>
      <c r="D32" s="254" t="s">
        <v>240</v>
      </c>
      <c r="E32" s="256" t="s">
        <v>169</v>
      </c>
      <c r="F32" s="250" t="s">
        <v>170</v>
      </c>
      <c r="G32" s="268">
        <v>619</v>
      </c>
      <c r="H32" s="268">
        <v>368</v>
      </c>
      <c r="I32" s="289">
        <f t="shared" si="2"/>
        <v>0.594507269789984</v>
      </c>
      <c r="J32" s="287" t="s">
        <v>221</v>
      </c>
    </row>
    <row r="33" spans="1:10">
      <c r="A33" s="242"/>
      <c r="B33" s="86"/>
      <c r="C33" s="240">
        <v>28</v>
      </c>
      <c r="D33" s="255"/>
      <c r="E33" s="256" t="s">
        <v>171</v>
      </c>
      <c r="F33" s="250" t="s">
        <v>172</v>
      </c>
      <c r="G33" s="268">
        <v>390</v>
      </c>
      <c r="H33" s="268">
        <v>216</v>
      </c>
      <c r="I33" s="289">
        <f t="shared" si="2"/>
        <v>0.553846153846154</v>
      </c>
      <c r="J33" s="287" t="s">
        <v>221</v>
      </c>
    </row>
    <row r="34" spans="1:10">
      <c r="A34" s="242"/>
      <c r="B34" s="86"/>
      <c r="C34" s="240">
        <v>29</v>
      </c>
      <c r="D34" s="256" t="s">
        <v>173</v>
      </c>
      <c r="E34" s="274"/>
      <c r="F34" s="250" t="s">
        <v>174</v>
      </c>
      <c r="G34" s="268">
        <v>1077</v>
      </c>
      <c r="H34" s="268">
        <v>435</v>
      </c>
      <c r="I34" s="289">
        <f t="shared" si="2"/>
        <v>0.403899721448468</v>
      </c>
      <c r="J34" s="287" t="s">
        <v>221</v>
      </c>
    </row>
    <row r="35" spans="1:10">
      <c r="A35" s="242"/>
      <c r="B35" s="86"/>
      <c r="C35" s="240">
        <v>30</v>
      </c>
      <c r="D35" s="250" t="s">
        <v>241</v>
      </c>
      <c r="E35" s="275" t="s">
        <v>175</v>
      </c>
      <c r="F35" s="250" t="s">
        <v>176</v>
      </c>
      <c r="G35" s="268">
        <v>705</v>
      </c>
      <c r="H35" s="268">
        <v>301</v>
      </c>
      <c r="I35" s="289">
        <f t="shared" si="2"/>
        <v>0.426950354609929</v>
      </c>
      <c r="J35" s="287" t="s">
        <v>221</v>
      </c>
    </row>
    <row r="36" spans="1:10">
      <c r="A36" s="242"/>
      <c r="B36" s="86"/>
      <c r="C36" s="240">
        <v>31</v>
      </c>
      <c r="D36" s="250"/>
      <c r="E36" s="275" t="s">
        <v>177</v>
      </c>
      <c r="F36" s="250" t="s">
        <v>178</v>
      </c>
      <c r="G36" s="268">
        <v>1047</v>
      </c>
      <c r="H36" s="268">
        <v>441</v>
      </c>
      <c r="I36" s="289">
        <f t="shared" si="2"/>
        <v>0.421203438395415</v>
      </c>
      <c r="J36" s="287" t="s">
        <v>221</v>
      </c>
    </row>
    <row r="37" spans="1:10">
      <c r="A37" s="242"/>
      <c r="B37" s="86"/>
      <c r="C37" s="240">
        <v>32</v>
      </c>
      <c r="D37" s="256" t="s">
        <v>179</v>
      </c>
      <c r="E37" s="274"/>
      <c r="F37" s="250" t="s">
        <v>242</v>
      </c>
      <c r="G37" s="268">
        <v>162</v>
      </c>
      <c r="H37" s="268">
        <v>101</v>
      </c>
      <c r="I37" s="289">
        <f t="shared" si="2"/>
        <v>0.623456790123457</v>
      </c>
      <c r="J37" s="287" t="s">
        <v>221</v>
      </c>
    </row>
    <row r="38" spans="1:10">
      <c r="A38" s="242"/>
      <c r="B38" s="86"/>
      <c r="C38" s="240">
        <v>33</v>
      </c>
      <c r="D38" s="256" t="s">
        <v>197</v>
      </c>
      <c r="E38" s="274"/>
      <c r="F38" s="250" t="s">
        <v>198</v>
      </c>
      <c r="G38" s="268">
        <v>169</v>
      </c>
      <c r="H38" s="268">
        <v>156</v>
      </c>
      <c r="I38" s="289">
        <f t="shared" si="2"/>
        <v>0.923076923076923</v>
      </c>
      <c r="J38" s="287" t="s">
        <v>243</v>
      </c>
    </row>
    <row r="39" spans="1:10">
      <c r="A39" s="242"/>
      <c r="B39" s="86"/>
      <c r="C39" s="240">
        <v>34</v>
      </c>
      <c r="D39" s="250" t="s">
        <v>244</v>
      </c>
      <c r="E39" s="276"/>
      <c r="F39" s="250" t="s">
        <v>245</v>
      </c>
      <c r="G39" s="268">
        <v>514</v>
      </c>
      <c r="H39" s="268">
        <v>5</v>
      </c>
      <c r="I39" s="289">
        <f t="shared" si="2"/>
        <v>0.00972762645914397</v>
      </c>
      <c r="J39" s="287" t="s">
        <v>243</v>
      </c>
    </row>
    <row r="40" spans="1:10">
      <c r="A40" s="242"/>
      <c r="B40" s="86"/>
      <c r="C40" s="240">
        <v>35</v>
      </c>
      <c r="D40" s="250" t="s">
        <v>246</v>
      </c>
      <c r="E40" s="276"/>
      <c r="F40" s="250" t="s">
        <v>247</v>
      </c>
      <c r="G40" s="268">
        <v>361</v>
      </c>
      <c r="H40" s="268">
        <v>3</v>
      </c>
      <c r="I40" s="289">
        <f t="shared" si="2"/>
        <v>0.00831024930747922</v>
      </c>
      <c r="J40" s="287" t="s">
        <v>243</v>
      </c>
    </row>
    <row r="41" spans="1:10">
      <c r="A41" s="242"/>
      <c r="B41" s="86"/>
      <c r="C41" s="240">
        <v>36</v>
      </c>
      <c r="D41" s="250" t="s">
        <v>248</v>
      </c>
      <c r="E41" s="276"/>
      <c r="F41" s="250" t="s">
        <v>249</v>
      </c>
      <c r="G41" s="268">
        <v>1080</v>
      </c>
      <c r="H41" s="268">
        <v>5</v>
      </c>
      <c r="I41" s="289">
        <f t="shared" si="2"/>
        <v>0.00462962962962963</v>
      </c>
      <c r="J41" s="287" t="s">
        <v>243</v>
      </c>
    </row>
    <row r="42" spans="1:10">
      <c r="A42" s="242"/>
      <c r="B42" s="87"/>
      <c r="C42" s="252" t="s">
        <v>19</v>
      </c>
      <c r="D42" s="253"/>
      <c r="E42" s="253"/>
      <c r="F42" s="273"/>
      <c r="G42" s="270">
        <f>SUM(G30:G41)</f>
        <v>7313</v>
      </c>
      <c r="H42" s="270">
        <f>SUM(H30:H41)</f>
        <v>2564</v>
      </c>
      <c r="I42" s="290">
        <f t="shared" si="2"/>
        <v>0.35060850540134</v>
      </c>
      <c r="J42" s="291"/>
    </row>
    <row r="43" spans="1:10">
      <c r="A43" s="257"/>
      <c r="B43" s="258" t="s">
        <v>51</v>
      </c>
      <c r="C43" s="259"/>
      <c r="D43" s="259"/>
      <c r="E43" s="259"/>
      <c r="F43" s="277"/>
      <c r="G43" s="278">
        <f>SUM(G42,G29,G18,G8,)</f>
        <v>33624</v>
      </c>
      <c r="H43" s="278">
        <f>SUM(H8,H18,H29,H42)</f>
        <v>25640</v>
      </c>
      <c r="I43" s="292">
        <f t="shared" si="0"/>
        <v>0.762550559124435</v>
      </c>
      <c r="J43" s="293"/>
    </row>
    <row r="44" spans="1:10">
      <c r="A44" s="238" t="s">
        <v>52</v>
      </c>
      <c r="B44" s="239" t="s">
        <v>53</v>
      </c>
      <c r="C44" s="240">
        <v>37</v>
      </c>
      <c r="D44" s="256" t="s">
        <v>54</v>
      </c>
      <c r="E44" s="274"/>
      <c r="F44" s="250" t="s">
        <v>55</v>
      </c>
      <c r="G44" s="279">
        <v>2294</v>
      </c>
      <c r="H44" s="268">
        <v>1932</v>
      </c>
      <c r="I44" s="289">
        <f t="shared" si="0"/>
        <v>0.842197035745423</v>
      </c>
      <c r="J44" s="287" t="s">
        <v>218</v>
      </c>
    </row>
    <row r="45" spans="1:10">
      <c r="A45" s="242"/>
      <c r="B45" s="243"/>
      <c r="C45" s="240">
        <v>38</v>
      </c>
      <c r="D45" s="250" t="s">
        <v>56</v>
      </c>
      <c r="E45" s="250" t="s">
        <v>250</v>
      </c>
      <c r="F45" s="272" t="s">
        <v>251</v>
      </c>
      <c r="G45" s="265">
        <v>1813</v>
      </c>
      <c r="H45" s="265">
        <v>1808</v>
      </c>
      <c r="I45" s="286">
        <f t="shared" si="0"/>
        <v>0.997242140099283</v>
      </c>
      <c r="J45" s="287" t="s">
        <v>218</v>
      </c>
    </row>
    <row r="46" spans="1:10">
      <c r="A46" s="242"/>
      <c r="B46" s="243"/>
      <c r="C46" s="240">
        <v>39</v>
      </c>
      <c r="D46" s="251"/>
      <c r="E46" s="250" t="s">
        <v>252</v>
      </c>
      <c r="F46" s="272" t="s">
        <v>253</v>
      </c>
      <c r="G46" s="266"/>
      <c r="H46" s="266"/>
      <c r="I46" s="288"/>
      <c r="J46" s="287" t="s">
        <v>218</v>
      </c>
    </row>
    <row r="47" spans="1:10">
      <c r="A47" s="242"/>
      <c r="B47" s="246"/>
      <c r="C47" s="252" t="s">
        <v>19</v>
      </c>
      <c r="D47" s="253"/>
      <c r="E47" s="253"/>
      <c r="F47" s="273"/>
      <c r="G47" s="270">
        <f>SUM(G44:G45)</f>
        <v>4107</v>
      </c>
      <c r="H47" s="270">
        <f>SUM(H44:H45)</f>
        <v>3740</v>
      </c>
      <c r="I47" s="290">
        <f>H47/G47</f>
        <v>0.91064037009983</v>
      </c>
      <c r="J47" s="291"/>
    </row>
    <row r="48" spans="1:10">
      <c r="A48" s="242"/>
      <c r="B48" s="239" t="s">
        <v>58</v>
      </c>
      <c r="C48" s="260">
        <v>40</v>
      </c>
      <c r="D48" s="256" t="s">
        <v>59</v>
      </c>
      <c r="E48" s="274"/>
      <c r="F48" s="250" t="s">
        <v>60</v>
      </c>
      <c r="G48" s="268">
        <v>1145</v>
      </c>
      <c r="H48" s="268">
        <v>1145</v>
      </c>
      <c r="I48" s="289">
        <f>H48/G48</f>
        <v>1</v>
      </c>
      <c r="J48" s="287" t="s">
        <v>218</v>
      </c>
    </row>
    <row r="49" spans="1:10">
      <c r="A49" s="242"/>
      <c r="B49" s="243"/>
      <c r="C49" s="260">
        <v>41</v>
      </c>
      <c r="D49" s="256" t="s">
        <v>137</v>
      </c>
      <c r="E49" s="274"/>
      <c r="F49" s="264" t="s">
        <v>138</v>
      </c>
      <c r="G49" s="268">
        <v>913</v>
      </c>
      <c r="H49" s="268">
        <v>615</v>
      </c>
      <c r="I49" s="289">
        <f t="shared" ref="I49:I52" si="3">H49/G49</f>
        <v>0.673603504928806</v>
      </c>
      <c r="J49" s="287" t="s">
        <v>221</v>
      </c>
    </row>
    <row r="50" spans="1:10">
      <c r="A50" s="242"/>
      <c r="B50" s="60"/>
      <c r="C50" s="252" t="s">
        <v>19</v>
      </c>
      <c r="D50" s="253"/>
      <c r="E50" s="253"/>
      <c r="F50" s="273"/>
      <c r="G50" s="270">
        <f>SUM(G48:G49)</f>
        <v>2058</v>
      </c>
      <c r="H50" s="270">
        <f t="shared" ref="H50" si="4">SUM(H48:H49)</f>
        <v>1760</v>
      </c>
      <c r="I50" s="290">
        <f t="shared" si="3"/>
        <v>0.855199222546161</v>
      </c>
      <c r="J50" s="291"/>
    </row>
    <row r="51" spans="1:10">
      <c r="A51" s="242"/>
      <c r="B51" s="261" t="s">
        <v>61</v>
      </c>
      <c r="C51" s="240">
        <v>42</v>
      </c>
      <c r="D51" s="256" t="s">
        <v>62</v>
      </c>
      <c r="E51" s="274"/>
      <c r="F51" s="250" t="s">
        <v>63</v>
      </c>
      <c r="G51" s="268">
        <v>3010</v>
      </c>
      <c r="H51" s="268">
        <v>3004</v>
      </c>
      <c r="I51" s="289">
        <f t="shared" si="3"/>
        <v>0.998006644518272</v>
      </c>
      <c r="J51" s="287" t="s">
        <v>218</v>
      </c>
    </row>
    <row r="52" spans="1:10">
      <c r="A52" s="242"/>
      <c r="B52" s="60"/>
      <c r="C52" s="252" t="s">
        <v>19</v>
      </c>
      <c r="D52" s="253"/>
      <c r="E52" s="253"/>
      <c r="F52" s="273"/>
      <c r="G52" s="270">
        <f>SUM(G51)</f>
        <v>3010</v>
      </c>
      <c r="H52" s="270">
        <f>SUM(H51)</f>
        <v>3004</v>
      </c>
      <c r="I52" s="290">
        <f t="shared" si="3"/>
        <v>0.998006644518272</v>
      </c>
      <c r="J52" s="291"/>
    </row>
    <row r="53" spans="1:10">
      <c r="A53" s="242"/>
      <c r="B53" s="239" t="s">
        <v>64</v>
      </c>
      <c r="C53" s="240">
        <v>43</v>
      </c>
      <c r="D53" s="250" t="s">
        <v>254</v>
      </c>
      <c r="E53" s="275" t="s">
        <v>65</v>
      </c>
      <c r="F53" s="250" t="s">
        <v>66</v>
      </c>
      <c r="G53" s="268">
        <v>580</v>
      </c>
      <c r="H53" s="268">
        <v>410</v>
      </c>
      <c r="I53" s="289">
        <f t="shared" ref="I53:I116" si="5">H53/G53</f>
        <v>0.706896551724138</v>
      </c>
      <c r="J53" s="287" t="s">
        <v>218</v>
      </c>
    </row>
    <row r="54" spans="1:10">
      <c r="A54" s="242"/>
      <c r="B54" s="89"/>
      <c r="C54" s="240">
        <v>44</v>
      </c>
      <c r="D54" s="250"/>
      <c r="E54" s="250" t="s">
        <v>67</v>
      </c>
      <c r="F54" s="250" t="s">
        <v>68</v>
      </c>
      <c r="G54" s="265">
        <v>3501</v>
      </c>
      <c r="H54" s="265">
        <v>2304</v>
      </c>
      <c r="I54" s="286">
        <f t="shared" si="5"/>
        <v>0.658097686375321</v>
      </c>
      <c r="J54" s="287" t="s">
        <v>218</v>
      </c>
    </row>
    <row r="55" spans="1:10">
      <c r="A55" s="242"/>
      <c r="B55" s="89"/>
      <c r="C55" s="240">
        <v>45</v>
      </c>
      <c r="D55" s="250"/>
      <c r="E55" s="275" t="s">
        <v>69</v>
      </c>
      <c r="F55" s="250" t="s">
        <v>68</v>
      </c>
      <c r="G55" s="266"/>
      <c r="H55" s="266"/>
      <c r="I55" s="288"/>
      <c r="J55" s="287" t="s">
        <v>218</v>
      </c>
    </row>
    <row r="56" spans="1:10">
      <c r="A56" s="242"/>
      <c r="B56" s="89"/>
      <c r="C56" s="240">
        <v>46</v>
      </c>
      <c r="D56" s="250"/>
      <c r="E56" s="275" t="s">
        <v>140</v>
      </c>
      <c r="F56" s="264" t="s">
        <v>141</v>
      </c>
      <c r="G56" s="268">
        <v>1259</v>
      </c>
      <c r="H56" s="268">
        <v>952</v>
      </c>
      <c r="I56" s="289">
        <f t="shared" si="5"/>
        <v>0.756155679110405</v>
      </c>
      <c r="J56" s="287" t="s">
        <v>221</v>
      </c>
    </row>
    <row r="57" spans="1:10">
      <c r="A57" s="242"/>
      <c r="B57" s="60"/>
      <c r="C57" s="252" t="s">
        <v>19</v>
      </c>
      <c r="D57" s="253"/>
      <c r="E57" s="253"/>
      <c r="F57" s="273"/>
      <c r="G57" s="270">
        <f>SUM(G53:G56)</f>
        <v>5340</v>
      </c>
      <c r="H57" s="270">
        <f>SUM(H53:H56)</f>
        <v>3666</v>
      </c>
      <c r="I57" s="290">
        <f t="shared" si="5"/>
        <v>0.686516853932584</v>
      </c>
      <c r="J57" s="291"/>
    </row>
    <row r="58" spans="1:10">
      <c r="A58" s="257"/>
      <c r="B58" s="258" t="s">
        <v>51</v>
      </c>
      <c r="C58" s="259"/>
      <c r="D58" s="259"/>
      <c r="E58" s="259"/>
      <c r="F58" s="277"/>
      <c r="G58" s="278">
        <f>SUM(G44:G45,G48:G49,G51,G53:G56)</f>
        <v>14515</v>
      </c>
      <c r="H58" s="278">
        <f>SUM(H44:H45,H48:H49,H51,H53:H56)</f>
        <v>12170</v>
      </c>
      <c r="I58" s="292">
        <f t="shared" si="5"/>
        <v>0.838442990010334</v>
      </c>
      <c r="J58" s="293"/>
    </row>
    <row r="59" spans="1:10">
      <c r="A59" s="238" t="s">
        <v>70</v>
      </c>
      <c r="B59" s="239" t="s">
        <v>71</v>
      </c>
      <c r="C59" s="240">
        <v>47</v>
      </c>
      <c r="D59" s="256" t="s">
        <v>72</v>
      </c>
      <c r="E59" s="280"/>
      <c r="F59" s="250" t="s">
        <v>73</v>
      </c>
      <c r="G59" s="268">
        <v>1859</v>
      </c>
      <c r="H59" s="268">
        <v>1499</v>
      </c>
      <c r="I59" s="289">
        <f t="shared" si="5"/>
        <v>0.806347498655191</v>
      </c>
      <c r="J59" s="287" t="s">
        <v>218</v>
      </c>
    </row>
    <row r="60" spans="1:10">
      <c r="A60" s="242"/>
      <c r="B60" s="243"/>
      <c r="C60" s="240">
        <v>48</v>
      </c>
      <c r="D60" s="256" t="s">
        <v>74</v>
      </c>
      <c r="E60" s="280"/>
      <c r="F60" s="250" t="s">
        <v>75</v>
      </c>
      <c r="G60" s="268">
        <v>1094</v>
      </c>
      <c r="H60" s="268">
        <v>986</v>
      </c>
      <c r="I60" s="289">
        <f t="shared" si="5"/>
        <v>0.90127970749543</v>
      </c>
      <c r="J60" s="287" t="s">
        <v>218</v>
      </c>
    </row>
    <row r="61" spans="1:10">
      <c r="A61" s="242"/>
      <c r="B61" s="243"/>
      <c r="C61" s="240">
        <v>49</v>
      </c>
      <c r="D61" s="256" t="s">
        <v>76</v>
      </c>
      <c r="E61" s="280"/>
      <c r="F61" s="250" t="s">
        <v>77</v>
      </c>
      <c r="G61" s="268">
        <v>1322</v>
      </c>
      <c r="H61" s="268">
        <v>1180</v>
      </c>
      <c r="I61" s="289">
        <f t="shared" si="5"/>
        <v>0.892586989409985</v>
      </c>
      <c r="J61" s="287" t="s">
        <v>218</v>
      </c>
    </row>
    <row r="62" spans="1:10">
      <c r="A62" s="242"/>
      <c r="B62" s="243"/>
      <c r="C62" s="240">
        <v>50</v>
      </c>
      <c r="D62" s="262" t="s">
        <v>78</v>
      </c>
      <c r="E62" s="106"/>
      <c r="F62" s="281" t="s">
        <v>79</v>
      </c>
      <c r="G62" s="282">
        <v>678</v>
      </c>
      <c r="H62" s="240">
        <v>549</v>
      </c>
      <c r="I62" s="294">
        <f t="shared" si="5"/>
        <v>0.809734513274336</v>
      </c>
      <c r="J62" s="287" t="s">
        <v>221</v>
      </c>
    </row>
    <row r="63" spans="1:10">
      <c r="A63" s="242"/>
      <c r="B63" s="243"/>
      <c r="C63" s="240">
        <v>51</v>
      </c>
      <c r="D63" s="262" t="s">
        <v>80</v>
      </c>
      <c r="E63" s="106"/>
      <c r="F63" s="281" t="s">
        <v>81</v>
      </c>
      <c r="G63" s="282">
        <v>1329</v>
      </c>
      <c r="H63" s="240">
        <v>972</v>
      </c>
      <c r="I63" s="294">
        <f t="shared" si="5"/>
        <v>0.7313769751693</v>
      </c>
      <c r="J63" s="287" t="s">
        <v>221</v>
      </c>
    </row>
    <row r="64" spans="1:10">
      <c r="A64" s="242"/>
      <c r="B64" s="60"/>
      <c r="C64" s="252" t="s">
        <v>19</v>
      </c>
      <c r="D64" s="253"/>
      <c r="E64" s="253"/>
      <c r="F64" s="273"/>
      <c r="G64" s="283">
        <f>SUM(G59:G63)</f>
        <v>6282</v>
      </c>
      <c r="H64" s="283">
        <f t="shared" ref="H64" si="6">SUM(H59:H63)</f>
        <v>5186</v>
      </c>
      <c r="I64" s="295">
        <f t="shared" si="5"/>
        <v>0.825533269659344</v>
      </c>
      <c r="J64" s="291"/>
    </row>
    <row r="65" spans="1:10">
      <c r="A65" s="242"/>
      <c r="B65" s="239" t="s">
        <v>155</v>
      </c>
      <c r="C65" s="240">
        <v>52</v>
      </c>
      <c r="D65" s="281" t="s">
        <v>255</v>
      </c>
      <c r="E65" s="320" t="s">
        <v>256</v>
      </c>
      <c r="F65" s="281" t="s">
        <v>157</v>
      </c>
      <c r="G65" s="282">
        <v>344</v>
      </c>
      <c r="H65" s="282">
        <v>179</v>
      </c>
      <c r="I65" s="294">
        <f t="shared" si="5"/>
        <v>0.520348837209302</v>
      </c>
      <c r="J65" s="287" t="s">
        <v>221</v>
      </c>
    </row>
    <row r="66" spans="1:10">
      <c r="A66" s="242"/>
      <c r="B66" s="243"/>
      <c r="C66" s="240">
        <v>53</v>
      </c>
      <c r="D66" s="296"/>
      <c r="E66" s="320" t="s">
        <v>257</v>
      </c>
      <c r="F66" s="281" t="s">
        <v>159</v>
      </c>
      <c r="G66" s="282">
        <v>325</v>
      </c>
      <c r="H66" s="282">
        <v>75</v>
      </c>
      <c r="I66" s="294">
        <f t="shared" si="5"/>
        <v>0.230769230769231</v>
      </c>
      <c r="J66" s="287" t="s">
        <v>221</v>
      </c>
    </row>
    <row r="67" spans="1:10">
      <c r="A67" s="242"/>
      <c r="B67" s="243"/>
      <c r="C67" s="240">
        <v>54</v>
      </c>
      <c r="D67" s="296"/>
      <c r="E67" s="320" t="s">
        <v>258</v>
      </c>
      <c r="F67" s="281" t="s">
        <v>161</v>
      </c>
      <c r="G67" s="282">
        <v>1150</v>
      </c>
      <c r="H67" s="282">
        <v>518</v>
      </c>
      <c r="I67" s="294">
        <f t="shared" si="5"/>
        <v>0.450434782608696</v>
      </c>
      <c r="J67" s="287" t="s">
        <v>221</v>
      </c>
    </row>
    <row r="68" spans="1:10">
      <c r="A68" s="242"/>
      <c r="B68" s="243"/>
      <c r="C68" s="240">
        <v>55</v>
      </c>
      <c r="D68" s="296"/>
      <c r="E68" s="320" t="s">
        <v>259</v>
      </c>
      <c r="F68" s="281" t="s">
        <v>163</v>
      </c>
      <c r="G68" s="282">
        <v>1104</v>
      </c>
      <c r="H68" s="282">
        <v>458</v>
      </c>
      <c r="I68" s="294">
        <f t="shared" si="5"/>
        <v>0.414855072463768</v>
      </c>
      <c r="J68" s="287" t="s">
        <v>221</v>
      </c>
    </row>
    <row r="69" spans="1:10">
      <c r="A69" s="242"/>
      <c r="B69" s="243"/>
      <c r="C69" s="240">
        <v>56</v>
      </c>
      <c r="D69" s="296"/>
      <c r="E69" s="275" t="s">
        <v>260</v>
      </c>
      <c r="F69" s="264" t="s">
        <v>200</v>
      </c>
      <c r="G69" s="240">
        <v>728</v>
      </c>
      <c r="H69" s="240">
        <v>97</v>
      </c>
      <c r="I69" s="345">
        <f t="shared" si="5"/>
        <v>0.133241758241758</v>
      </c>
      <c r="J69" s="287" t="s">
        <v>243</v>
      </c>
    </row>
    <row r="70" spans="1:10">
      <c r="A70" s="242"/>
      <c r="B70" s="60"/>
      <c r="C70" s="252" t="s">
        <v>19</v>
      </c>
      <c r="D70" s="253"/>
      <c r="E70" s="253"/>
      <c r="F70" s="273"/>
      <c r="G70" s="283">
        <f>SUM(G65:G69)</f>
        <v>3651</v>
      </c>
      <c r="H70" s="283">
        <f>SUM(H65:H69)</f>
        <v>1327</v>
      </c>
      <c r="I70" s="295">
        <f t="shared" si="5"/>
        <v>0.36346206518762</v>
      </c>
      <c r="J70" s="291"/>
    </row>
    <row r="71" customHeight="true" spans="1:10">
      <c r="A71" s="257"/>
      <c r="B71" s="297" t="s">
        <v>51</v>
      </c>
      <c r="C71" s="297"/>
      <c r="D71" s="297"/>
      <c r="E71" s="297"/>
      <c r="F71" s="297"/>
      <c r="G71" s="321">
        <f>SUM(G70,G64)</f>
        <v>9933</v>
      </c>
      <c r="H71" s="321">
        <f>SUM(H70,H64)</f>
        <v>6513</v>
      </c>
      <c r="I71" s="292">
        <f t="shared" si="5"/>
        <v>0.655693144065237</v>
      </c>
      <c r="J71" s="293"/>
    </row>
    <row r="72" spans="1:10">
      <c r="A72" s="238" t="s">
        <v>82</v>
      </c>
      <c r="B72" s="239" t="s">
        <v>83</v>
      </c>
      <c r="C72" s="240">
        <v>57</v>
      </c>
      <c r="D72" s="256" t="s">
        <v>153</v>
      </c>
      <c r="E72" s="274"/>
      <c r="F72" s="250" t="s">
        <v>85</v>
      </c>
      <c r="G72" s="268">
        <v>360</v>
      </c>
      <c r="H72" s="268">
        <v>304</v>
      </c>
      <c r="I72" s="289">
        <f t="shared" si="5"/>
        <v>0.844444444444444</v>
      </c>
      <c r="J72" s="287" t="s">
        <v>218</v>
      </c>
    </row>
    <row r="73" spans="1:10">
      <c r="A73" s="242"/>
      <c r="B73" s="243"/>
      <c r="C73" s="240">
        <v>58</v>
      </c>
      <c r="D73" s="256" t="s">
        <v>86</v>
      </c>
      <c r="E73" s="274"/>
      <c r="F73" s="250" t="s">
        <v>87</v>
      </c>
      <c r="G73" s="268">
        <v>247</v>
      </c>
      <c r="H73" s="268">
        <v>181</v>
      </c>
      <c r="I73" s="289">
        <f t="shared" si="5"/>
        <v>0.732793522267207</v>
      </c>
      <c r="J73" s="287" t="s">
        <v>218</v>
      </c>
    </row>
    <row r="74" spans="1:10">
      <c r="A74" s="242"/>
      <c r="B74" s="246"/>
      <c r="C74" s="252" t="s">
        <v>19</v>
      </c>
      <c r="D74" s="253"/>
      <c r="E74" s="253"/>
      <c r="F74" s="273"/>
      <c r="G74" s="270">
        <f>SUM(G72:G73)</f>
        <v>607</v>
      </c>
      <c r="H74" s="270">
        <f>SUM(H72:H73)</f>
        <v>485</v>
      </c>
      <c r="I74" s="290">
        <f t="shared" si="5"/>
        <v>0.799011532125206</v>
      </c>
      <c r="J74" s="291"/>
    </row>
    <row r="75" spans="1:10">
      <c r="A75" s="242"/>
      <c r="B75" s="239" t="s">
        <v>88</v>
      </c>
      <c r="C75" s="240">
        <v>59</v>
      </c>
      <c r="D75" s="256" t="s">
        <v>89</v>
      </c>
      <c r="E75" s="274"/>
      <c r="F75" s="250" t="s">
        <v>90</v>
      </c>
      <c r="G75" s="268">
        <v>841</v>
      </c>
      <c r="H75" s="268">
        <v>322</v>
      </c>
      <c r="I75" s="289">
        <f t="shared" si="5"/>
        <v>0.382877526753864</v>
      </c>
      <c r="J75" s="287" t="s">
        <v>221</v>
      </c>
    </row>
    <row r="76" spans="1:10">
      <c r="A76" s="242"/>
      <c r="B76" s="89"/>
      <c r="C76" s="240">
        <v>60</v>
      </c>
      <c r="D76" s="256" t="s">
        <v>91</v>
      </c>
      <c r="E76" s="274"/>
      <c r="F76" s="250" t="s">
        <v>92</v>
      </c>
      <c r="G76" s="268">
        <v>560</v>
      </c>
      <c r="H76" s="268">
        <v>351</v>
      </c>
      <c r="I76" s="289">
        <f t="shared" si="5"/>
        <v>0.626785714285714</v>
      </c>
      <c r="J76" s="287" t="s">
        <v>218</v>
      </c>
    </row>
    <row r="77" spans="1:10">
      <c r="A77" s="242"/>
      <c r="B77" s="89"/>
      <c r="C77" s="240">
        <v>61</v>
      </c>
      <c r="D77" s="250" t="s">
        <v>261</v>
      </c>
      <c r="E77" s="322" t="s">
        <v>93</v>
      </c>
      <c r="F77" s="250" t="s">
        <v>94</v>
      </c>
      <c r="G77" s="240">
        <v>2064</v>
      </c>
      <c r="H77" s="240">
        <v>1983</v>
      </c>
      <c r="I77" s="294">
        <f t="shared" si="5"/>
        <v>0.960755813953488</v>
      </c>
      <c r="J77" s="287" t="s">
        <v>218</v>
      </c>
    </row>
    <row r="78" spans="1:10">
      <c r="A78" s="242"/>
      <c r="B78" s="89"/>
      <c r="C78" s="240">
        <v>62</v>
      </c>
      <c r="D78" s="250"/>
      <c r="E78" s="322" t="s">
        <v>95</v>
      </c>
      <c r="F78" s="250" t="s">
        <v>96</v>
      </c>
      <c r="G78" s="268">
        <v>718</v>
      </c>
      <c r="H78" s="268">
        <v>622</v>
      </c>
      <c r="I78" s="289">
        <f t="shared" si="5"/>
        <v>0.866295264623955</v>
      </c>
      <c r="J78" s="287" t="s">
        <v>218</v>
      </c>
    </row>
    <row r="79" spans="1:10">
      <c r="A79" s="242"/>
      <c r="B79" s="60"/>
      <c r="C79" s="298" t="s">
        <v>19</v>
      </c>
      <c r="D79" s="299"/>
      <c r="E79" s="299"/>
      <c r="F79" s="323"/>
      <c r="G79" s="324">
        <f>SUM(G75:G78)</f>
        <v>4183</v>
      </c>
      <c r="H79" s="324">
        <f>SUM(H75:H78)</f>
        <v>3278</v>
      </c>
      <c r="I79" s="340">
        <f t="shared" si="5"/>
        <v>0.783648099450155</v>
      </c>
      <c r="J79" s="291"/>
    </row>
    <row r="80" spans="1:10">
      <c r="A80" s="242"/>
      <c r="B80" s="300" t="s">
        <v>262</v>
      </c>
      <c r="C80" s="240">
        <v>63</v>
      </c>
      <c r="D80" s="245" t="s">
        <v>143</v>
      </c>
      <c r="E80" s="274"/>
      <c r="F80" s="264" t="s">
        <v>144</v>
      </c>
      <c r="G80" s="268">
        <v>1249</v>
      </c>
      <c r="H80" s="268">
        <v>1249</v>
      </c>
      <c r="I80" s="289">
        <f t="shared" si="5"/>
        <v>1</v>
      </c>
      <c r="J80" s="287" t="s">
        <v>221</v>
      </c>
    </row>
    <row r="81" spans="1:10">
      <c r="A81" s="242"/>
      <c r="B81" s="60"/>
      <c r="C81" s="298" t="s">
        <v>19</v>
      </c>
      <c r="D81" s="299"/>
      <c r="E81" s="299"/>
      <c r="F81" s="323"/>
      <c r="G81" s="270">
        <f>SUM(G80)</f>
        <v>1249</v>
      </c>
      <c r="H81" s="270">
        <f>SUM(H80)</f>
        <v>1249</v>
      </c>
      <c r="I81" s="290">
        <f t="shared" si="5"/>
        <v>1</v>
      </c>
      <c r="J81" s="291"/>
    </row>
    <row r="82" spans="1:10">
      <c r="A82" s="257"/>
      <c r="B82" s="258" t="s">
        <v>51</v>
      </c>
      <c r="C82" s="259"/>
      <c r="D82" s="259"/>
      <c r="E82" s="259"/>
      <c r="F82" s="277"/>
      <c r="G82" s="278">
        <f>SUM(G81,G79,G74)</f>
        <v>6039</v>
      </c>
      <c r="H82" s="278">
        <f>SUM(H72:H73,H75:H78,H80)</f>
        <v>5012</v>
      </c>
      <c r="I82" s="292">
        <f t="shared" si="5"/>
        <v>0.829938731578076</v>
      </c>
      <c r="J82" s="293"/>
    </row>
    <row r="83" spans="1:10">
      <c r="A83" s="238" t="s">
        <v>97</v>
      </c>
      <c r="B83" s="239" t="s">
        <v>98</v>
      </c>
      <c r="C83" s="240">
        <v>64</v>
      </c>
      <c r="D83" s="256" t="s">
        <v>99</v>
      </c>
      <c r="E83" s="274"/>
      <c r="F83" s="250" t="s">
        <v>100</v>
      </c>
      <c r="G83" s="268">
        <v>1393</v>
      </c>
      <c r="H83" s="268">
        <v>1199</v>
      </c>
      <c r="I83" s="289">
        <f t="shared" si="5"/>
        <v>0.860732232591529</v>
      </c>
      <c r="J83" s="287" t="s">
        <v>218</v>
      </c>
    </row>
    <row r="84" spans="1:10">
      <c r="A84" s="242"/>
      <c r="B84" s="60"/>
      <c r="C84" s="298" t="s">
        <v>19</v>
      </c>
      <c r="D84" s="299"/>
      <c r="E84" s="299"/>
      <c r="F84" s="323"/>
      <c r="G84" s="270">
        <f>SUM(G83)</f>
        <v>1393</v>
      </c>
      <c r="H84" s="270">
        <f>SUM(H83)</f>
        <v>1199</v>
      </c>
      <c r="I84" s="290">
        <f t="shared" si="5"/>
        <v>0.860732232591529</v>
      </c>
      <c r="J84" s="291"/>
    </row>
    <row r="85" spans="1:10">
      <c r="A85" s="242"/>
      <c r="B85" s="260" t="s">
        <v>101</v>
      </c>
      <c r="C85" s="240">
        <v>65</v>
      </c>
      <c r="D85" s="256" t="s">
        <v>102</v>
      </c>
      <c r="E85" s="274"/>
      <c r="F85" s="250" t="s">
        <v>103</v>
      </c>
      <c r="G85" s="268">
        <v>1534</v>
      </c>
      <c r="H85" s="268">
        <v>1393</v>
      </c>
      <c r="I85" s="289">
        <f t="shared" si="5"/>
        <v>0.908083441981747</v>
      </c>
      <c r="J85" s="287" t="s">
        <v>218</v>
      </c>
    </row>
    <row r="86" spans="1:10">
      <c r="A86" s="242"/>
      <c r="B86" s="301"/>
      <c r="C86" s="240">
        <v>66</v>
      </c>
      <c r="D86" s="254" t="s">
        <v>104</v>
      </c>
      <c r="E86" s="250" t="s">
        <v>263</v>
      </c>
      <c r="F86" s="250" t="s">
        <v>264</v>
      </c>
      <c r="G86" s="265">
        <v>1934</v>
      </c>
      <c r="H86" s="265">
        <v>1685</v>
      </c>
      <c r="I86" s="286">
        <f t="shared" si="5"/>
        <v>0.871251292657704</v>
      </c>
      <c r="J86" s="287" t="s">
        <v>218</v>
      </c>
    </row>
    <row r="87" spans="1:10">
      <c r="A87" s="242"/>
      <c r="B87" s="301"/>
      <c r="C87" s="240">
        <v>67</v>
      </c>
      <c r="D87" s="255"/>
      <c r="E87" s="250" t="s">
        <v>265</v>
      </c>
      <c r="F87" s="250" t="s">
        <v>266</v>
      </c>
      <c r="G87" s="266"/>
      <c r="H87" s="266"/>
      <c r="I87" s="288"/>
      <c r="J87" s="287" t="s">
        <v>218</v>
      </c>
    </row>
    <row r="88" spans="1:10">
      <c r="A88" s="242"/>
      <c r="B88" s="301"/>
      <c r="C88" s="240">
        <v>68</v>
      </c>
      <c r="D88" s="256" t="s">
        <v>106</v>
      </c>
      <c r="E88" s="274"/>
      <c r="F88" s="250" t="s">
        <v>107</v>
      </c>
      <c r="G88" s="240">
        <v>686</v>
      </c>
      <c r="H88" s="240">
        <v>515</v>
      </c>
      <c r="I88" s="289">
        <f t="shared" si="5"/>
        <v>0.750728862973761</v>
      </c>
      <c r="J88" s="287" t="s">
        <v>218</v>
      </c>
    </row>
    <row r="89" spans="1:10">
      <c r="A89" s="242"/>
      <c r="B89" s="301"/>
      <c r="C89" s="298" t="s">
        <v>19</v>
      </c>
      <c r="D89" s="299"/>
      <c r="E89" s="299"/>
      <c r="F89" s="323"/>
      <c r="G89" s="359">
        <f>SUM(G85:G88)</f>
        <v>4154</v>
      </c>
      <c r="H89" s="359">
        <f>SUM(H85:H88)</f>
        <v>3593</v>
      </c>
      <c r="I89" s="368">
        <f t="shared" si="5"/>
        <v>0.864949446316803</v>
      </c>
      <c r="J89" s="291"/>
    </row>
    <row r="90" spans="1:10">
      <c r="A90" s="242"/>
      <c r="B90" s="260" t="s">
        <v>267</v>
      </c>
      <c r="C90" s="240">
        <v>69</v>
      </c>
      <c r="D90" s="256" t="s">
        <v>208</v>
      </c>
      <c r="E90" s="274"/>
      <c r="F90" s="250" t="s">
        <v>209</v>
      </c>
      <c r="G90" s="240">
        <v>986</v>
      </c>
      <c r="H90" s="240">
        <v>110</v>
      </c>
      <c r="I90" s="294">
        <f t="shared" si="5"/>
        <v>0.111561866125761</v>
      </c>
      <c r="J90" s="287" t="s">
        <v>243</v>
      </c>
    </row>
    <row r="91" spans="1:10">
      <c r="A91" s="242"/>
      <c r="B91" s="260"/>
      <c r="C91" s="240">
        <v>70</v>
      </c>
      <c r="D91" s="256" t="s">
        <v>210</v>
      </c>
      <c r="E91" s="274"/>
      <c r="F91" s="250" t="s">
        <v>211</v>
      </c>
      <c r="G91" s="240">
        <v>888</v>
      </c>
      <c r="H91" s="240">
        <v>123</v>
      </c>
      <c r="I91" s="294">
        <f t="shared" si="5"/>
        <v>0.138513513513514</v>
      </c>
      <c r="J91" s="287" t="s">
        <v>243</v>
      </c>
    </row>
    <row r="92" spans="1:10">
      <c r="A92" s="242"/>
      <c r="B92" s="260"/>
      <c r="C92" s="240">
        <v>71</v>
      </c>
      <c r="D92" s="256" t="s">
        <v>212</v>
      </c>
      <c r="E92" s="274"/>
      <c r="F92" s="250" t="s">
        <v>213</v>
      </c>
      <c r="G92" s="240">
        <v>188</v>
      </c>
      <c r="H92" s="240">
        <v>101</v>
      </c>
      <c r="I92" s="294">
        <f t="shared" si="5"/>
        <v>0.537234042553192</v>
      </c>
      <c r="J92" s="287" t="s">
        <v>268</v>
      </c>
    </row>
    <row r="93" spans="1:10">
      <c r="A93" s="242"/>
      <c r="B93" s="301"/>
      <c r="C93" s="252" t="s">
        <v>19</v>
      </c>
      <c r="D93" s="253"/>
      <c r="E93" s="253"/>
      <c r="F93" s="273"/>
      <c r="G93" s="270">
        <f>SUM(G90:G92)</f>
        <v>2062</v>
      </c>
      <c r="H93" s="270">
        <f>SUM(H90:H92)</f>
        <v>334</v>
      </c>
      <c r="I93" s="290">
        <f t="shared" si="5"/>
        <v>0.161978661493695</v>
      </c>
      <c r="J93" s="291"/>
    </row>
    <row r="94" spans="1:10">
      <c r="A94" s="257"/>
      <c r="B94" s="258" t="s">
        <v>51</v>
      </c>
      <c r="C94" s="259"/>
      <c r="D94" s="259"/>
      <c r="E94" s="259"/>
      <c r="F94" s="277"/>
      <c r="G94" s="278">
        <f>SUM(G84,G89,G93)</f>
        <v>7609</v>
      </c>
      <c r="H94" s="278">
        <f>SUM(H84,H89,H93)</f>
        <v>5126</v>
      </c>
      <c r="I94" s="292">
        <f t="shared" si="5"/>
        <v>0.673675910106453</v>
      </c>
      <c r="J94" s="293"/>
    </row>
    <row r="95" spans="1:10">
      <c r="A95" s="238" t="s">
        <v>108</v>
      </c>
      <c r="B95" s="239" t="s">
        <v>109</v>
      </c>
      <c r="C95" s="300">
        <v>72</v>
      </c>
      <c r="D95" s="254" t="s">
        <v>110</v>
      </c>
      <c r="E95" s="250" t="s">
        <v>269</v>
      </c>
      <c r="F95" s="250" t="s">
        <v>270</v>
      </c>
      <c r="G95" s="265">
        <v>5774</v>
      </c>
      <c r="H95" s="265">
        <v>5218</v>
      </c>
      <c r="I95" s="286">
        <f t="shared" si="5"/>
        <v>0.903706269483893</v>
      </c>
      <c r="J95" s="287" t="s">
        <v>218</v>
      </c>
    </row>
    <row r="96" spans="1:10">
      <c r="A96" s="242"/>
      <c r="B96" s="89"/>
      <c r="C96" s="302"/>
      <c r="D96" s="303"/>
      <c r="E96" s="250" t="s">
        <v>271</v>
      </c>
      <c r="F96" s="250" t="s">
        <v>272</v>
      </c>
      <c r="G96" s="326"/>
      <c r="H96" s="326"/>
      <c r="I96" s="341"/>
      <c r="J96" s="287" t="s">
        <v>218</v>
      </c>
    </row>
    <row r="97" spans="1:10">
      <c r="A97" s="242"/>
      <c r="B97" s="89"/>
      <c r="C97" s="302"/>
      <c r="D97" s="303"/>
      <c r="E97" s="250" t="s">
        <v>273</v>
      </c>
      <c r="F97" s="250" t="s">
        <v>274</v>
      </c>
      <c r="G97" s="326"/>
      <c r="H97" s="326"/>
      <c r="I97" s="341"/>
      <c r="J97" s="287" t="s">
        <v>218</v>
      </c>
    </row>
    <row r="98" spans="1:10">
      <c r="A98" s="242"/>
      <c r="B98" s="89"/>
      <c r="C98" s="304"/>
      <c r="D98" s="255"/>
      <c r="E98" s="250" t="s">
        <v>275</v>
      </c>
      <c r="F98" s="250" t="s">
        <v>276</v>
      </c>
      <c r="G98" s="266"/>
      <c r="H98" s="266"/>
      <c r="I98" s="288"/>
      <c r="J98" s="287" t="s">
        <v>218</v>
      </c>
    </row>
    <row r="99" spans="1:10">
      <c r="A99" s="242"/>
      <c r="B99" s="60"/>
      <c r="C99" s="252" t="s">
        <v>19</v>
      </c>
      <c r="D99" s="253"/>
      <c r="E99" s="253"/>
      <c r="F99" s="273"/>
      <c r="G99" s="327">
        <f>G95</f>
        <v>5774</v>
      </c>
      <c r="H99" s="327">
        <f>H95</f>
        <v>5218</v>
      </c>
      <c r="I99" s="342">
        <f>H99/G99</f>
        <v>0.903706269483893</v>
      </c>
      <c r="J99" s="291"/>
    </row>
    <row r="100" spans="1:10">
      <c r="A100" s="242"/>
      <c r="B100" s="239" t="s">
        <v>112</v>
      </c>
      <c r="C100" s="260">
        <v>73</v>
      </c>
      <c r="D100" s="254" t="s">
        <v>113</v>
      </c>
      <c r="E100" s="272" t="s">
        <v>277</v>
      </c>
      <c r="F100" s="250" t="s">
        <v>278</v>
      </c>
      <c r="G100" s="265">
        <v>1517</v>
      </c>
      <c r="H100" s="265">
        <v>1428</v>
      </c>
      <c r="I100" s="286">
        <f t="shared" si="5"/>
        <v>0.941331575477917</v>
      </c>
      <c r="J100" s="287" t="s">
        <v>218</v>
      </c>
    </row>
    <row r="101" spans="1:10">
      <c r="A101" s="242"/>
      <c r="B101" s="243"/>
      <c r="C101" s="260">
        <v>74</v>
      </c>
      <c r="D101" s="255"/>
      <c r="E101" s="272" t="s">
        <v>279</v>
      </c>
      <c r="F101" s="250" t="s">
        <v>280</v>
      </c>
      <c r="G101" s="266"/>
      <c r="H101" s="266"/>
      <c r="I101" s="288"/>
      <c r="J101" s="287" t="s">
        <v>218</v>
      </c>
    </row>
    <row r="102" spans="1:10">
      <c r="A102" s="242"/>
      <c r="B102" s="243"/>
      <c r="C102" s="260">
        <v>75</v>
      </c>
      <c r="D102" s="256" t="s">
        <v>115</v>
      </c>
      <c r="E102" s="280"/>
      <c r="F102" s="250" t="s">
        <v>116</v>
      </c>
      <c r="G102" s="268">
        <v>2046</v>
      </c>
      <c r="H102" s="268">
        <v>2029</v>
      </c>
      <c r="I102" s="289">
        <f t="shared" si="5"/>
        <v>0.99169110459433</v>
      </c>
      <c r="J102" s="287" t="s">
        <v>218</v>
      </c>
    </row>
    <row r="103" spans="1:10">
      <c r="A103" s="242"/>
      <c r="B103" s="246"/>
      <c r="C103" s="252" t="s">
        <v>19</v>
      </c>
      <c r="D103" s="253"/>
      <c r="E103" s="253"/>
      <c r="F103" s="273"/>
      <c r="G103" s="270">
        <f>SUM(G100:G102)</f>
        <v>3563</v>
      </c>
      <c r="H103" s="270">
        <f>SUM(H100:H102)</f>
        <v>3457</v>
      </c>
      <c r="I103" s="290">
        <f t="shared" si="5"/>
        <v>0.970249789503228</v>
      </c>
      <c r="J103" s="291"/>
    </row>
    <row r="104" spans="1:10">
      <c r="A104" s="242"/>
      <c r="B104" s="261" t="s">
        <v>117</v>
      </c>
      <c r="C104" s="240">
        <v>76</v>
      </c>
      <c r="D104" s="256" t="s">
        <v>118</v>
      </c>
      <c r="E104" s="274"/>
      <c r="F104" s="250" t="s">
        <v>119</v>
      </c>
      <c r="G104" s="268">
        <v>3174</v>
      </c>
      <c r="H104" s="268">
        <v>3001</v>
      </c>
      <c r="I104" s="289">
        <f t="shared" si="5"/>
        <v>0.945494643982357</v>
      </c>
      <c r="J104" s="287" t="s">
        <v>218</v>
      </c>
    </row>
    <row r="105" spans="1:10">
      <c r="A105" s="242"/>
      <c r="B105" s="305"/>
      <c r="C105" s="252" t="s">
        <v>19</v>
      </c>
      <c r="D105" s="253"/>
      <c r="E105" s="253"/>
      <c r="F105" s="273"/>
      <c r="G105" s="270">
        <f>SUM(G104:G104)</f>
        <v>3174</v>
      </c>
      <c r="H105" s="270">
        <f>SUM(H104:H104)</f>
        <v>3001</v>
      </c>
      <c r="I105" s="290">
        <f t="shared" si="5"/>
        <v>0.945494643982357</v>
      </c>
      <c r="J105" s="291"/>
    </row>
    <row r="106" spans="1:10">
      <c r="A106" s="242"/>
      <c r="B106" s="239" t="s">
        <v>121</v>
      </c>
      <c r="C106" s="240">
        <v>77</v>
      </c>
      <c r="D106" s="250" t="s">
        <v>281</v>
      </c>
      <c r="E106" s="250" t="s">
        <v>122</v>
      </c>
      <c r="F106" s="250" t="s">
        <v>282</v>
      </c>
      <c r="G106" s="265">
        <v>1300</v>
      </c>
      <c r="H106" s="265">
        <v>1083</v>
      </c>
      <c r="I106" s="286">
        <f t="shared" si="5"/>
        <v>0.833076923076923</v>
      </c>
      <c r="J106" s="287" t="s">
        <v>218</v>
      </c>
    </row>
    <row r="107" spans="1:10">
      <c r="A107" s="242"/>
      <c r="B107" s="243"/>
      <c r="C107" s="240">
        <v>78</v>
      </c>
      <c r="D107" s="275"/>
      <c r="E107" s="275" t="s">
        <v>145</v>
      </c>
      <c r="F107" s="250" t="s">
        <v>146</v>
      </c>
      <c r="G107" s="328">
        <v>1207</v>
      </c>
      <c r="H107" s="268">
        <v>861</v>
      </c>
      <c r="I107" s="289">
        <f t="shared" si="5"/>
        <v>0.713338856669428</v>
      </c>
      <c r="J107" s="287" t="s">
        <v>221</v>
      </c>
    </row>
    <row r="108" spans="1:10">
      <c r="A108" s="242"/>
      <c r="B108" s="243"/>
      <c r="C108" s="240">
        <v>79</v>
      </c>
      <c r="D108" s="275"/>
      <c r="E108" s="275" t="s">
        <v>147</v>
      </c>
      <c r="F108" s="250" t="s">
        <v>148</v>
      </c>
      <c r="G108" s="328">
        <v>1617</v>
      </c>
      <c r="H108" s="268">
        <v>1283</v>
      </c>
      <c r="I108" s="289">
        <f t="shared" si="5"/>
        <v>0.793444650587508</v>
      </c>
      <c r="J108" s="287" t="s">
        <v>221</v>
      </c>
    </row>
    <row r="109" spans="1:10">
      <c r="A109" s="242"/>
      <c r="B109" s="243"/>
      <c r="C109" s="240">
        <v>80</v>
      </c>
      <c r="D109" s="275"/>
      <c r="E109" s="322" t="s">
        <v>126</v>
      </c>
      <c r="F109" s="250" t="s">
        <v>127</v>
      </c>
      <c r="G109" s="328">
        <v>775</v>
      </c>
      <c r="H109" s="268">
        <v>452</v>
      </c>
      <c r="I109" s="289">
        <f t="shared" si="5"/>
        <v>0.583225806451613</v>
      </c>
      <c r="J109" s="287" t="s">
        <v>221</v>
      </c>
    </row>
    <row r="110" spans="1:10">
      <c r="A110" s="242"/>
      <c r="B110" s="243"/>
      <c r="C110" s="240">
        <v>81</v>
      </c>
      <c r="D110" s="275"/>
      <c r="E110" s="322" t="s">
        <v>128</v>
      </c>
      <c r="F110" s="264" t="s">
        <v>150</v>
      </c>
      <c r="G110" s="268">
        <v>1741</v>
      </c>
      <c r="H110" s="268">
        <v>1026</v>
      </c>
      <c r="I110" s="289">
        <f t="shared" si="5"/>
        <v>0.589316484778863</v>
      </c>
      <c r="J110" s="287" t="s">
        <v>221</v>
      </c>
    </row>
    <row r="111" spans="1:10">
      <c r="A111" s="242"/>
      <c r="B111" s="246"/>
      <c r="C111" s="252" t="s">
        <v>19</v>
      </c>
      <c r="D111" s="253"/>
      <c r="E111" s="253"/>
      <c r="F111" s="273"/>
      <c r="G111" s="270">
        <f>SUM(G106:G110)</f>
        <v>6640</v>
      </c>
      <c r="H111" s="270">
        <f>SUM(H106:H110)</f>
        <v>4705</v>
      </c>
      <c r="I111" s="290">
        <f t="shared" si="5"/>
        <v>0.708584337349398</v>
      </c>
      <c r="J111" s="291"/>
    </row>
    <row r="112" spans="1:10">
      <c r="A112" s="242"/>
      <c r="B112" s="239" t="s">
        <v>129</v>
      </c>
      <c r="C112" s="240">
        <v>82</v>
      </c>
      <c r="D112" s="256" t="s">
        <v>130</v>
      </c>
      <c r="E112" s="274"/>
      <c r="F112" s="250" t="s">
        <v>131</v>
      </c>
      <c r="G112" s="328">
        <v>1168</v>
      </c>
      <c r="H112" s="268">
        <v>1111</v>
      </c>
      <c r="I112" s="289">
        <f t="shared" si="5"/>
        <v>0.951198630136986</v>
      </c>
      <c r="J112" s="287" t="s">
        <v>221</v>
      </c>
    </row>
    <row r="113" spans="1:10">
      <c r="A113" s="242"/>
      <c r="B113" s="243"/>
      <c r="C113" s="240">
        <v>83</v>
      </c>
      <c r="D113" s="256" t="s">
        <v>132</v>
      </c>
      <c r="E113" s="274"/>
      <c r="F113" s="250" t="s">
        <v>133</v>
      </c>
      <c r="G113" s="328">
        <v>1483</v>
      </c>
      <c r="H113" s="268">
        <v>1013</v>
      </c>
      <c r="I113" s="289">
        <f t="shared" si="5"/>
        <v>0.683074848280512</v>
      </c>
      <c r="J113" s="287" t="s">
        <v>221</v>
      </c>
    </row>
    <row r="114" spans="1:10">
      <c r="A114" s="242"/>
      <c r="B114" s="246"/>
      <c r="C114" s="252" t="s">
        <v>19</v>
      </c>
      <c r="D114" s="253"/>
      <c r="E114" s="253"/>
      <c r="F114" s="273"/>
      <c r="G114" s="270">
        <f>SUM(G112:G113)</f>
        <v>2651</v>
      </c>
      <c r="H114" s="270">
        <f>SUM(H112:H113)</f>
        <v>2124</v>
      </c>
      <c r="I114" s="290">
        <f t="shared" si="5"/>
        <v>0.801207091663523</v>
      </c>
      <c r="J114" s="291"/>
    </row>
    <row r="115" spans="1:10">
      <c r="A115" s="257"/>
      <c r="B115" s="258" t="s">
        <v>51</v>
      </c>
      <c r="C115" s="259"/>
      <c r="D115" s="259"/>
      <c r="E115" s="259"/>
      <c r="F115" s="277"/>
      <c r="G115" s="329">
        <f>SUM(G114,G111,G105,G103,G99)</f>
        <v>21802</v>
      </c>
      <c r="H115" s="329">
        <f>SUM(H114,H111,H105,H103,H99)</f>
        <v>18505</v>
      </c>
      <c r="I115" s="292">
        <f t="shared" si="5"/>
        <v>0.84877534171177</v>
      </c>
      <c r="J115" s="293"/>
    </row>
    <row r="116" spans="1:10">
      <c r="A116" s="306" t="s">
        <v>134</v>
      </c>
      <c r="B116" s="307">
        <v>21</v>
      </c>
      <c r="C116" s="308">
        <v>83</v>
      </c>
      <c r="D116" s="309"/>
      <c r="E116" s="309"/>
      <c r="F116" s="330"/>
      <c r="G116" s="331">
        <f>SUM(B116:F116,G43,G58,G71,G82,G94,G115)</f>
        <v>93626</v>
      </c>
      <c r="H116" s="332">
        <f>SUM(H43,H58,H71,H82,H94,H115)</f>
        <v>72966</v>
      </c>
      <c r="I116" s="343">
        <f t="shared" si="5"/>
        <v>0.779334800162348</v>
      </c>
      <c r="J116" s="344"/>
    </row>
    <row r="119" ht="19.5" customHeight="true" spans="1:9">
      <c r="A119" s="349" t="s">
        <v>283</v>
      </c>
      <c r="B119" s="350"/>
      <c r="C119" s="350"/>
      <c r="D119" s="350"/>
      <c r="E119" s="350"/>
      <c r="F119" s="360"/>
      <c r="G119" s="221"/>
      <c r="H119" s="221"/>
      <c r="I119" s="221"/>
    </row>
    <row r="120" spans="1:9">
      <c r="A120" s="351" t="s">
        <v>284</v>
      </c>
      <c r="B120" s="351" t="s">
        <v>285</v>
      </c>
      <c r="C120" s="352"/>
      <c r="D120" s="352"/>
      <c r="E120" s="351" t="s">
        <v>286</v>
      </c>
      <c r="F120" s="351" t="s">
        <v>287</v>
      </c>
      <c r="G120" s="361" t="s">
        <v>288</v>
      </c>
      <c r="H120" s="362"/>
      <c r="I120" s="369"/>
    </row>
    <row r="121" customHeight="true" spans="1:8">
      <c r="A121" s="353">
        <v>1</v>
      </c>
      <c r="B121" s="354" t="s">
        <v>9</v>
      </c>
      <c r="C121" s="355"/>
      <c r="D121" s="355"/>
      <c r="E121" s="354">
        <v>96</v>
      </c>
      <c r="F121" s="363">
        <f>E121/H43</f>
        <v>0.00374414976599064</v>
      </c>
      <c r="G121" s="364">
        <v>96</v>
      </c>
      <c r="H121" s="362"/>
    </row>
    <row r="122" customHeight="true" spans="1:8">
      <c r="A122" s="353">
        <v>2</v>
      </c>
      <c r="B122" s="354" t="s">
        <v>52</v>
      </c>
      <c r="C122" s="355"/>
      <c r="D122" s="355"/>
      <c r="E122" s="354">
        <v>15</v>
      </c>
      <c r="F122" s="363">
        <f>E122/H58</f>
        <v>0.00123253903040263</v>
      </c>
      <c r="G122" s="364">
        <v>11</v>
      </c>
      <c r="H122" s="362"/>
    </row>
    <row r="123" customHeight="true" spans="1:8">
      <c r="A123" s="353">
        <v>3</v>
      </c>
      <c r="B123" s="354" t="s">
        <v>108</v>
      </c>
      <c r="C123" s="355"/>
      <c r="D123" s="355"/>
      <c r="E123" s="354">
        <v>146</v>
      </c>
      <c r="F123" s="363">
        <f>E123/H115</f>
        <v>0.00788975952445285</v>
      </c>
      <c r="G123" s="364">
        <v>53</v>
      </c>
      <c r="H123" s="362"/>
    </row>
    <row r="124" customHeight="true" spans="1:8">
      <c r="A124" s="353">
        <v>4</v>
      </c>
      <c r="B124" s="354" t="s">
        <v>82</v>
      </c>
      <c r="C124" s="355"/>
      <c r="D124" s="355"/>
      <c r="E124" s="354">
        <v>6</v>
      </c>
      <c r="F124" s="363">
        <f>E124/H82</f>
        <v>0.00119712689545092</v>
      </c>
      <c r="G124" s="364">
        <v>2</v>
      </c>
      <c r="H124" s="362"/>
    </row>
    <row r="125" customHeight="true" spans="1:8">
      <c r="A125" s="353">
        <v>5</v>
      </c>
      <c r="B125" s="354" t="s">
        <v>97</v>
      </c>
      <c r="C125" s="355"/>
      <c r="D125" s="355"/>
      <c r="E125" s="354">
        <v>3</v>
      </c>
      <c r="F125" s="363">
        <f>E125/H94</f>
        <v>0.000585251658213032</v>
      </c>
      <c r="G125" s="364">
        <v>3</v>
      </c>
      <c r="H125" s="362"/>
    </row>
    <row r="126" customHeight="true" spans="1:8">
      <c r="A126" s="353">
        <v>6</v>
      </c>
      <c r="B126" s="354" t="s">
        <v>70</v>
      </c>
      <c r="C126" s="355"/>
      <c r="D126" s="355"/>
      <c r="E126" s="354">
        <v>276</v>
      </c>
      <c r="F126" s="363">
        <f>E126/H71</f>
        <v>0.0423767848917549</v>
      </c>
      <c r="G126" s="364">
        <v>4</v>
      </c>
      <c r="H126" s="362"/>
    </row>
    <row r="127" customHeight="true" spans="1:8">
      <c r="A127" s="356"/>
      <c r="B127" s="357" t="s">
        <v>134</v>
      </c>
      <c r="C127" s="358"/>
      <c r="D127" s="358"/>
      <c r="E127" s="357">
        <f>SUM(E121:E126)</f>
        <v>542</v>
      </c>
      <c r="F127" s="365">
        <f>E127/H116</f>
        <v>0.00742811720527369</v>
      </c>
      <c r="G127" s="366">
        <v>169</v>
      </c>
      <c r="H127" s="367"/>
    </row>
  </sheetData>
  <mergeCells count="158">
    <mergeCell ref="A1:J1"/>
    <mergeCell ref="D2:E2"/>
    <mergeCell ref="D5:E5"/>
    <mergeCell ref="D6:E6"/>
    <mergeCell ref="D7:E7"/>
    <mergeCell ref="C8:F8"/>
    <mergeCell ref="D9:E9"/>
    <mergeCell ref="D10:E10"/>
    <mergeCell ref="D11:E11"/>
    <mergeCell ref="D12:E12"/>
    <mergeCell ref="C18:F18"/>
    <mergeCell ref="D21:E21"/>
    <mergeCell ref="D24:E24"/>
    <mergeCell ref="D25:E25"/>
    <mergeCell ref="D26:E26"/>
    <mergeCell ref="D27:E27"/>
    <mergeCell ref="D28:E28"/>
    <mergeCell ref="C29:F29"/>
    <mergeCell ref="D30:E30"/>
    <mergeCell ref="D31:E31"/>
    <mergeCell ref="D34:E34"/>
    <mergeCell ref="D37:E37"/>
    <mergeCell ref="D38:E38"/>
    <mergeCell ref="D39:E39"/>
    <mergeCell ref="D40:E40"/>
    <mergeCell ref="D41:E41"/>
    <mergeCell ref="C42:F42"/>
    <mergeCell ref="B43:F43"/>
    <mergeCell ref="D44:E44"/>
    <mergeCell ref="C47:F47"/>
    <mergeCell ref="D48:E48"/>
    <mergeCell ref="D49:E49"/>
    <mergeCell ref="C50:F50"/>
    <mergeCell ref="D51:E51"/>
    <mergeCell ref="C52:F52"/>
    <mergeCell ref="C57:F57"/>
    <mergeCell ref="B58:F58"/>
    <mergeCell ref="D59:E59"/>
    <mergeCell ref="D60:E60"/>
    <mergeCell ref="D61:E61"/>
    <mergeCell ref="D62:E62"/>
    <mergeCell ref="D63:E63"/>
    <mergeCell ref="C64:F64"/>
    <mergeCell ref="C70:F70"/>
    <mergeCell ref="B71:F71"/>
    <mergeCell ref="D72:E72"/>
    <mergeCell ref="D73:E73"/>
    <mergeCell ref="C74:F74"/>
    <mergeCell ref="D75:E75"/>
    <mergeCell ref="D76:E76"/>
    <mergeCell ref="C79:F79"/>
    <mergeCell ref="D80:E80"/>
    <mergeCell ref="C81:F81"/>
    <mergeCell ref="B82:F82"/>
    <mergeCell ref="D83:E83"/>
    <mergeCell ref="C84:F84"/>
    <mergeCell ref="D85:E85"/>
    <mergeCell ref="D88:E88"/>
    <mergeCell ref="C89:F89"/>
    <mergeCell ref="D90:E90"/>
    <mergeCell ref="D91:E91"/>
    <mergeCell ref="D92:E92"/>
    <mergeCell ref="C93:F93"/>
    <mergeCell ref="B94:F94"/>
    <mergeCell ref="C99:F99"/>
    <mergeCell ref="D102:E102"/>
    <mergeCell ref="C103:F103"/>
    <mergeCell ref="D104:E104"/>
    <mergeCell ref="C105:F105"/>
    <mergeCell ref="C111:F111"/>
    <mergeCell ref="D112:E112"/>
    <mergeCell ref="D113:E113"/>
    <mergeCell ref="C114:F114"/>
    <mergeCell ref="B115:F115"/>
    <mergeCell ref="C116:F116"/>
    <mergeCell ref="A119:I119"/>
    <mergeCell ref="B120:D120"/>
    <mergeCell ref="G120:H120"/>
    <mergeCell ref="B121:D121"/>
    <mergeCell ref="G121:H121"/>
    <mergeCell ref="B122:D122"/>
    <mergeCell ref="G122:H122"/>
    <mergeCell ref="B123:D123"/>
    <mergeCell ref="G123:H123"/>
    <mergeCell ref="B124:D124"/>
    <mergeCell ref="G124:H124"/>
    <mergeCell ref="B125:D125"/>
    <mergeCell ref="G125:H125"/>
    <mergeCell ref="B126:D126"/>
    <mergeCell ref="G126:H126"/>
    <mergeCell ref="B127:D127"/>
    <mergeCell ref="G127:H127"/>
    <mergeCell ref="A3:A43"/>
    <mergeCell ref="A44:A58"/>
    <mergeCell ref="A59:A71"/>
    <mergeCell ref="A72:A82"/>
    <mergeCell ref="A83:A94"/>
    <mergeCell ref="A95:A115"/>
    <mergeCell ref="B3:B8"/>
    <mergeCell ref="B9:B18"/>
    <mergeCell ref="B19:B29"/>
    <mergeCell ref="B30:B42"/>
    <mergeCell ref="B44:B47"/>
    <mergeCell ref="B48:B50"/>
    <mergeCell ref="B51:B52"/>
    <mergeCell ref="B53:B57"/>
    <mergeCell ref="B59:B64"/>
    <mergeCell ref="B65:B70"/>
    <mergeCell ref="B72:B74"/>
    <mergeCell ref="B75:B79"/>
    <mergeCell ref="B80:B81"/>
    <mergeCell ref="B83:B84"/>
    <mergeCell ref="B85:B89"/>
    <mergeCell ref="B90:B93"/>
    <mergeCell ref="B95:B99"/>
    <mergeCell ref="B100:B103"/>
    <mergeCell ref="B104:B105"/>
    <mergeCell ref="B106:B111"/>
    <mergeCell ref="B112:B114"/>
    <mergeCell ref="C95:C98"/>
    <mergeCell ref="D3:D4"/>
    <mergeCell ref="D13:D17"/>
    <mergeCell ref="D19:D20"/>
    <mergeCell ref="D22:D23"/>
    <mergeCell ref="D32:D33"/>
    <mergeCell ref="D35:D36"/>
    <mergeCell ref="D45:D46"/>
    <mergeCell ref="D53:D56"/>
    <mergeCell ref="D65:D69"/>
    <mergeCell ref="D77:D78"/>
    <mergeCell ref="D86:D87"/>
    <mergeCell ref="D95:D98"/>
    <mergeCell ref="D100:D101"/>
    <mergeCell ref="D106:D110"/>
    <mergeCell ref="G3:G4"/>
    <mergeCell ref="G19:G20"/>
    <mergeCell ref="G22:G23"/>
    <mergeCell ref="G45:G46"/>
    <mergeCell ref="G54:G55"/>
    <mergeCell ref="G86:G87"/>
    <mergeCell ref="G95:G98"/>
    <mergeCell ref="G100:G101"/>
    <mergeCell ref="H3:H4"/>
    <mergeCell ref="H19:H20"/>
    <mergeCell ref="H22:H23"/>
    <mergeCell ref="H45:H46"/>
    <mergeCell ref="H54:H55"/>
    <mergeCell ref="H86:H87"/>
    <mergeCell ref="H95:H98"/>
    <mergeCell ref="H100:H101"/>
    <mergeCell ref="I3:I4"/>
    <mergeCell ref="I19:I20"/>
    <mergeCell ref="I22:I23"/>
    <mergeCell ref="I45:I46"/>
    <mergeCell ref="I54:I55"/>
    <mergeCell ref="I86:I87"/>
    <mergeCell ref="I95:I98"/>
    <mergeCell ref="I100:I101"/>
  </mergeCells>
  <printOptions horizontalCentered="true"/>
  <pageMargins left="0.708661417322835" right="0.708661417322835" top="0.708661417322835" bottom="0.708661417322835" header="0.31496062992126" footer="0.31496062992126"/>
  <pageSetup paperSize="9" fitToHeight="2" orientation="portrait"/>
  <headerFooter>
    <oddHeader>&amp;L&amp;"-,加粗"&amp;12附件1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"/>
  <sheetViews>
    <sheetView workbookViewId="0">
      <selection activeCell="J12" sqref="J12"/>
    </sheetView>
  </sheetViews>
  <sheetFormatPr defaultColWidth="9" defaultRowHeight="13.5" outlineLevelCol="7"/>
  <cols>
    <col min="1" max="1" width="6.75" customWidth="true"/>
    <col min="2" max="2" width="10" customWidth="true"/>
    <col min="3" max="3" width="6.375" customWidth="true"/>
    <col min="4" max="4" width="19.875" customWidth="true"/>
    <col min="5" max="5" width="22.75" customWidth="true"/>
    <col min="6" max="8" width="7.75" customWidth="true"/>
  </cols>
  <sheetData>
    <row r="1" ht="18.75" spans="1:8">
      <c r="A1" s="370" t="s">
        <v>151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1012</v>
      </c>
      <c r="H3" s="289">
        <f>G3/F3</f>
        <v>0.90762331838565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28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1002</v>
      </c>
      <c r="H5" s="289">
        <f t="shared" si="0"/>
        <v>0.804819277108434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845</v>
      </c>
      <c r="H6" s="289">
        <f t="shared" si="0"/>
        <v>0.634384384384384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4459</v>
      </c>
      <c r="H7" s="290">
        <f t="shared" si="0"/>
        <v>0.808229110023564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804</v>
      </c>
      <c r="H8" s="289">
        <f t="shared" si="0"/>
        <v>0.743068391866913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178</v>
      </c>
      <c r="H9" s="289">
        <f t="shared" si="0"/>
        <v>0.835680751173709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708</v>
      </c>
      <c r="H10" s="289">
        <f t="shared" si="0"/>
        <v>0.640144665461121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457</v>
      </c>
      <c r="H11" s="289">
        <f t="shared" si="0"/>
        <v>0.859022556390977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1534</v>
      </c>
      <c r="H12" s="289">
        <f t="shared" si="0"/>
        <v>0.741062801932367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3681</v>
      </c>
      <c r="H13" s="290">
        <f t="shared" si="0"/>
        <v>0.735758544873076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1970</v>
      </c>
      <c r="H14" s="289">
        <f t="shared" si="0"/>
        <v>0.935422602089269</v>
      </c>
    </row>
    <row r="15" spans="1:8">
      <c r="A15" s="377"/>
      <c r="B15" s="243"/>
      <c r="C15" s="240">
        <v>11</v>
      </c>
      <c r="D15" s="260" t="s">
        <v>34</v>
      </c>
      <c r="E15" s="250" t="s">
        <v>35</v>
      </c>
      <c r="F15" s="268">
        <v>1453</v>
      </c>
      <c r="G15" s="268">
        <v>1418</v>
      </c>
      <c r="H15" s="289">
        <f t="shared" si="0"/>
        <v>0.975911906400551</v>
      </c>
    </row>
    <row r="16" spans="1:8">
      <c r="A16" s="377"/>
      <c r="B16" s="243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243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243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243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243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243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246"/>
      <c r="C22" s="252" t="s">
        <v>19</v>
      </c>
      <c r="D22" s="253"/>
      <c r="E22" s="273"/>
      <c r="F22" s="270">
        <f>SUM(F14:F21)</f>
        <v>14623</v>
      </c>
      <c r="G22" s="270">
        <f>SUM(G14:G21)</f>
        <v>13570</v>
      </c>
      <c r="H22" s="290">
        <f t="shared" si="0"/>
        <v>0.927990152499487</v>
      </c>
    </row>
    <row r="23" spans="1:8">
      <c r="A23" s="377"/>
      <c r="B23" s="260" t="s">
        <v>48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340</v>
      </c>
      <c r="H23" s="289">
        <f t="shared" si="0"/>
        <v>0.403321470937129</v>
      </c>
    </row>
    <row r="24" spans="1:8">
      <c r="A24" s="378"/>
      <c r="B24" s="258" t="s">
        <v>51</v>
      </c>
      <c r="C24" s="259"/>
      <c r="D24" s="259"/>
      <c r="E24" s="277"/>
      <c r="F24" s="278">
        <f>SUM(F23,F14:F21,F8:F12,F3:F6)</f>
        <v>25986</v>
      </c>
      <c r="G24" s="278">
        <f>SUM(G23,G14:G21,G8:G12,G3:G6)</f>
        <v>22050</v>
      </c>
      <c r="H24" s="292">
        <f t="shared" si="0"/>
        <v>0.848533825906257</v>
      </c>
    </row>
    <row r="25" spans="1:8">
      <c r="A25" s="376" t="s">
        <v>52</v>
      </c>
      <c r="B25" s="239" t="s">
        <v>53</v>
      </c>
      <c r="C25" s="240">
        <v>19</v>
      </c>
      <c r="D25" s="260" t="s">
        <v>54</v>
      </c>
      <c r="E25" s="250" t="s">
        <v>55</v>
      </c>
      <c r="F25" s="279">
        <v>2294</v>
      </c>
      <c r="G25" s="268">
        <v>1929</v>
      </c>
      <c r="H25" s="289">
        <f t="shared" si="0"/>
        <v>0.840889276373147</v>
      </c>
    </row>
    <row r="26" spans="1:8">
      <c r="A26" s="377"/>
      <c r="B26" s="243"/>
      <c r="C26" s="240">
        <v>20</v>
      </c>
      <c r="D26" s="260" t="s">
        <v>56</v>
      </c>
      <c r="E26" s="250" t="s">
        <v>57</v>
      </c>
      <c r="F26" s="268">
        <v>1813</v>
      </c>
      <c r="G26" s="268">
        <v>1808</v>
      </c>
      <c r="H26" s="289">
        <f t="shared" si="0"/>
        <v>0.997242140099283</v>
      </c>
    </row>
    <row r="27" spans="1:8">
      <c r="A27" s="377"/>
      <c r="B27" s="246"/>
      <c r="C27" s="252" t="s">
        <v>19</v>
      </c>
      <c r="D27" s="253"/>
      <c r="E27" s="273"/>
      <c r="F27" s="283">
        <f>SUM(F25:F26)</f>
        <v>4107</v>
      </c>
      <c r="G27" s="283">
        <f>SUM(G25:G26)</f>
        <v>3737</v>
      </c>
      <c r="H27" s="368">
        <f t="shared" si="0"/>
        <v>0.90990990990991</v>
      </c>
    </row>
    <row r="28" spans="1:8">
      <c r="A28" s="377"/>
      <c r="B28" s="239" t="s">
        <v>58</v>
      </c>
      <c r="C28" s="260">
        <v>21</v>
      </c>
      <c r="D28" s="260" t="s">
        <v>59</v>
      </c>
      <c r="E28" s="250" t="s">
        <v>60</v>
      </c>
      <c r="F28" s="268">
        <v>1143</v>
      </c>
      <c r="G28" s="268">
        <v>1143</v>
      </c>
      <c r="H28" s="289">
        <f t="shared" si="0"/>
        <v>1</v>
      </c>
    </row>
    <row r="29" spans="1:8">
      <c r="A29" s="377"/>
      <c r="B29" s="243"/>
      <c r="C29" s="260">
        <v>22</v>
      </c>
      <c r="D29" s="260" t="s">
        <v>137</v>
      </c>
      <c r="E29" s="264" t="s">
        <v>138</v>
      </c>
      <c r="F29" s="268">
        <v>912</v>
      </c>
      <c r="G29" s="268">
        <v>615</v>
      </c>
      <c r="H29" s="289">
        <f t="shared" ref="H29:H32" si="1">G29/F29</f>
        <v>0.674342105263158</v>
      </c>
    </row>
    <row r="30" spans="1:8">
      <c r="A30" s="377"/>
      <c r="B30" s="60"/>
      <c r="C30" s="252" t="s">
        <v>19</v>
      </c>
      <c r="D30" s="253"/>
      <c r="E30" s="273"/>
      <c r="F30" s="283">
        <f>SUM(F28:F29)</f>
        <v>2055</v>
      </c>
      <c r="G30" s="283">
        <f t="shared" ref="G30" si="2">SUM(G28:G29)</f>
        <v>1758</v>
      </c>
      <c r="H30" s="368">
        <f t="shared" si="1"/>
        <v>0.855474452554745</v>
      </c>
    </row>
    <row r="31" spans="1:8">
      <c r="A31" s="377"/>
      <c r="B31" s="261" t="s">
        <v>61</v>
      </c>
      <c r="C31" s="240">
        <v>23</v>
      </c>
      <c r="D31" s="260" t="s">
        <v>62</v>
      </c>
      <c r="E31" s="250" t="s">
        <v>63</v>
      </c>
      <c r="F31" s="268">
        <v>3010</v>
      </c>
      <c r="G31" s="268">
        <v>2999</v>
      </c>
      <c r="H31" s="289">
        <f t="shared" si="1"/>
        <v>0.996345514950166</v>
      </c>
    </row>
    <row r="32" spans="1:8">
      <c r="A32" s="377"/>
      <c r="B32" s="60"/>
      <c r="C32" s="252" t="s">
        <v>19</v>
      </c>
      <c r="D32" s="253"/>
      <c r="E32" s="273"/>
      <c r="F32" s="283">
        <f>SUM(F31)</f>
        <v>3010</v>
      </c>
      <c r="G32" s="283">
        <f>SUM(G31)</f>
        <v>2999</v>
      </c>
      <c r="H32" s="368">
        <f t="shared" si="1"/>
        <v>0.996345514950166</v>
      </c>
    </row>
    <row r="33" spans="1:8">
      <c r="A33" s="377"/>
      <c r="B33" s="239" t="s">
        <v>64</v>
      </c>
      <c r="C33" s="240">
        <v>24</v>
      </c>
      <c r="D33" s="239" t="s">
        <v>65</v>
      </c>
      <c r="E33" s="250" t="s">
        <v>66</v>
      </c>
      <c r="F33" s="268">
        <v>575</v>
      </c>
      <c r="G33" s="268">
        <v>400</v>
      </c>
      <c r="H33" s="289">
        <f t="shared" ref="H33:H78" si="3">G33/F33</f>
        <v>0.695652173913043</v>
      </c>
    </row>
    <row r="34" spans="1:8">
      <c r="A34" s="377"/>
      <c r="B34" s="89"/>
      <c r="C34" s="240">
        <v>25</v>
      </c>
      <c r="D34" s="239" t="s">
        <v>139</v>
      </c>
      <c r="E34" s="250" t="s">
        <v>68</v>
      </c>
      <c r="F34" s="268">
        <v>3482</v>
      </c>
      <c r="G34" s="268">
        <v>700</v>
      </c>
      <c r="H34" s="289">
        <f t="shared" si="3"/>
        <v>0.201033888569787</v>
      </c>
    </row>
    <row r="35" spans="1:8">
      <c r="A35" s="377"/>
      <c r="B35" s="89"/>
      <c r="C35" s="240">
        <v>26</v>
      </c>
      <c r="D35" s="239" t="s">
        <v>140</v>
      </c>
      <c r="E35" s="264" t="s">
        <v>141</v>
      </c>
      <c r="F35" s="268">
        <v>1249</v>
      </c>
      <c r="G35" s="268">
        <v>839</v>
      </c>
      <c r="H35" s="289">
        <f t="shared" si="3"/>
        <v>0.67173738991193</v>
      </c>
    </row>
    <row r="36" spans="1:8">
      <c r="A36" s="377"/>
      <c r="B36" s="60"/>
      <c r="C36" s="252" t="s">
        <v>19</v>
      </c>
      <c r="D36" s="253"/>
      <c r="E36" s="273"/>
      <c r="F36" s="283">
        <f>SUM(F33:F35)</f>
        <v>5306</v>
      </c>
      <c r="G36" s="283">
        <f>SUM(G33:G35)</f>
        <v>1939</v>
      </c>
      <c r="H36" s="368">
        <f t="shared" si="3"/>
        <v>0.365435356200528</v>
      </c>
    </row>
    <row r="37" spans="1:8">
      <c r="A37" s="378"/>
      <c r="B37" s="258" t="s">
        <v>51</v>
      </c>
      <c r="C37" s="259"/>
      <c r="D37" s="259"/>
      <c r="E37" s="277"/>
      <c r="F37" s="278">
        <f>SUM(F25:F26,F28:F29,F31,F33:F35)</f>
        <v>14478</v>
      </c>
      <c r="G37" s="278">
        <f>SUM(G25:G26,G28:G29,G31,G33:G35)</f>
        <v>10433</v>
      </c>
      <c r="H37" s="292">
        <f t="shared" si="3"/>
        <v>0.72061058157204</v>
      </c>
    </row>
    <row r="38" spans="1:8">
      <c r="A38" s="376" t="s">
        <v>70</v>
      </c>
      <c r="B38" s="260" t="s">
        <v>71</v>
      </c>
      <c r="C38" s="240">
        <v>27</v>
      </c>
      <c r="D38" s="260" t="s">
        <v>72</v>
      </c>
      <c r="E38" s="250" t="s">
        <v>73</v>
      </c>
      <c r="F38" s="268">
        <v>1859</v>
      </c>
      <c r="G38" s="268">
        <v>1499</v>
      </c>
      <c r="H38" s="289">
        <f t="shared" si="3"/>
        <v>0.806347498655191</v>
      </c>
    </row>
    <row r="39" spans="1:8">
      <c r="A39" s="377"/>
      <c r="B39" s="260"/>
      <c r="C39" s="240">
        <v>28</v>
      </c>
      <c r="D39" s="260" t="s">
        <v>74</v>
      </c>
      <c r="E39" s="250" t="s">
        <v>75</v>
      </c>
      <c r="F39" s="268">
        <v>1094</v>
      </c>
      <c r="G39" s="268">
        <v>947</v>
      </c>
      <c r="H39" s="289">
        <f t="shared" si="3"/>
        <v>0.86563071297989</v>
      </c>
    </row>
    <row r="40" spans="1:8">
      <c r="A40" s="377"/>
      <c r="B40" s="260"/>
      <c r="C40" s="240">
        <v>29</v>
      </c>
      <c r="D40" s="260" t="s">
        <v>76</v>
      </c>
      <c r="E40" s="250" t="s">
        <v>77</v>
      </c>
      <c r="F40" s="268">
        <v>1322</v>
      </c>
      <c r="G40" s="268">
        <v>912</v>
      </c>
      <c r="H40" s="289">
        <f t="shared" si="3"/>
        <v>0.689863842662632</v>
      </c>
    </row>
    <row r="41" spans="1:8">
      <c r="A41" s="377"/>
      <c r="B41" s="260"/>
      <c r="C41" s="240">
        <v>30</v>
      </c>
      <c r="D41" s="371" t="s">
        <v>78</v>
      </c>
      <c r="E41" s="281" t="s">
        <v>79</v>
      </c>
      <c r="F41" s="282">
        <v>678</v>
      </c>
      <c r="G41" s="240">
        <v>517</v>
      </c>
      <c r="H41" s="294">
        <f t="shared" si="3"/>
        <v>0.762536873156342</v>
      </c>
    </row>
    <row r="42" spans="1:8">
      <c r="A42" s="377"/>
      <c r="B42" s="260"/>
      <c r="C42" s="240">
        <v>31</v>
      </c>
      <c r="D42" s="371" t="s">
        <v>80</v>
      </c>
      <c r="E42" s="281" t="s">
        <v>81</v>
      </c>
      <c r="F42" s="282">
        <v>1329</v>
      </c>
      <c r="G42" s="240">
        <v>820</v>
      </c>
      <c r="H42" s="294">
        <f t="shared" si="3"/>
        <v>0.617005267118134</v>
      </c>
    </row>
    <row r="43" customHeight="true" spans="1:8">
      <c r="A43" s="378"/>
      <c r="B43" s="297" t="s">
        <v>51</v>
      </c>
      <c r="C43" s="297"/>
      <c r="D43" s="297"/>
      <c r="E43" s="297"/>
      <c r="F43" s="321">
        <f>SUM(F38:F42)</f>
        <v>6282</v>
      </c>
      <c r="G43" s="321">
        <f>SUM(G38:G42)</f>
        <v>4695</v>
      </c>
      <c r="H43" s="292">
        <f t="shared" si="3"/>
        <v>0.747373447946514</v>
      </c>
    </row>
    <row r="44" spans="1:8">
      <c r="A44" s="376" t="s">
        <v>82</v>
      </c>
      <c r="B44" s="239" t="s">
        <v>83</v>
      </c>
      <c r="C44" s="240">
        <v>32</v>
      </c>
      <c r="D44" s="260" t="s">
        <v>84</v>
      </c>
      <c r="E44" s="250" t="s">
        <v>85</v>
      </c>
      <c r="F44" s="268">
        <v>360</v>
      </c>
      <c r="G44" s="268">
        <v>275</v>
      </c>
      <c r="H44" s="289">
        <f t="shared" si="3"/>
        <v>0.763888888888889</v>
      </c>
    </row>
    <row r="45" spans="1:8">
      <c r="A45" s="377"/>
      <c r="B45" s="243"/>
      <c r="C45" s="240">
        <v>33</v>
      </c>
      <c r="D45" s="260" t="s">
        <v>86</v>
      </c>
      <c r="E45" s="250" t="s">
        <v>87</v>
      </c>
      <c r="F45" s="268">
        <v>247</v>
      </c>
      <c r="G45" s="268">
        <v>180</v>
      </c>
      <c r="H45" s="289">
        <f t="shared" si="3"/>
        <v>0.728744939271255</v>
      </c>
    </row>
    <row r="46" spans="1:8">
      <c r="A46" s="377"/>
      <c r="B46" s="246"/>
      <c r="C46" s="252" t="s">
        <v>19</v>
      </c>
      <c r="D46" s="253"/>
      <c r="E46" s="273"/>
      <c r="F46" s="270">
        <f>SUM(F44:F45)</f>
        <v>607</v>
      </c>
      <c r="G46" s="270">
        <f>SUM(G44:G45)</f>
        <v>455</v>
      </c>
      <c r="H46" s="290">
        <f t="shared" si="3"/>
        <v>0.749588138385502</v>
      </c>
    </row>
    <row r="47" spans="1:8">
      <c r="A47" s="377"/>
      <c r="B47" s="239" t="s">
        <v>88</v>
      </c>
      <c r="C47" s="240">
        <v>34</v>
      </c>
      <c r="D47" s="260" t="s">
        <v>89</v>
      </c>
      <c r="E47" s="250" t="s">
        <v>90</v>
      </c>
      <c r="F47" s="268">
        <v>840</v>
      </c>
      <c r="G47" s="268">
        <v>220</v>
      </c>
      <c r="H47" s="289">
        <f t="shared" si="3"/>
        <v>0.261904761904762</v>
      </c>
    </row>
    <row r="48" spans="1:8">
      <c r="A48" s="377"/>
      <c r="B48" s="89"/>
      <c r="C48" s="240">
        <v>35</v>
      </c>
      <c r="D48" s="260" t="s">
        <v>91</v>
      </c>
      <c r="E48" s="250" t="s">
        <v>92</v>
      </c>
      <c r="F48" s="268">
        <v>559</v>
      </c>
      <c r="G48" s="268">
        <v>327</v>
      </c>
      <c r="H48" s="289">
        <f t="shared" si="3"/>
        <v>0.584973166368515</v>
      </c>
    </row>
    <row r="49" spans="1:8">
      <c r="A49" s="377"/>
      <c r="B49" s="89"/>
      <c r="C49" s="240">
        <v>36</v>
      </c>
      <c r="D49" s="260" t="s">
        <v>93</v>
      </c>
      <c r="E49" s="250" t="s">
        <v>94</v>
      </c>
      <c r="F49" s="240">
        <v>2064</v>
      </c>
      <c r="G49" s="240">
        <v>1983</v>
      </c>
      <c r="H49" s="294">
        <f t="shared" si="3"/>
        <v>0.960755813953488</v>
      </c>
    </row>
    <row r="50" spans="1:8">
      <c r="A50" s="377"/>
      <c r="B50" s="89"/>
      <c r="C50" s="240">
        <v>37</v>
      </c>
      <c r="D50" s="260" t="s">
        <v>95</v>
      </c>
      <c r="E50" s="250" t="s">
        <v>96</v>
      </c>
      <c r="F50" s="268">
        <v>718</v>
      </c>
      <c r="G50" s="268">
        <v>622</v>
      </c>
      <c r="H50" s="289">
        <f t="shared" ref="H50:H57" si="4">G50/F50</f>
        <v>0.866295264623955</v>
      </c>
    </row>
    <row r="51" spans="1:8">
      <c r="A51" s="377"/>
      <c r="B51" s="60"/>
      <c r="C51" s="298" t="s">
        <v>19</v>
      </c>
      <c r="D51" s="299"/>
      <c r="E51" s="323"/>
      <c r="F51" s="324">
        <f>SUM(F47:F50)</f>
        <v>4181</v>
      </c>
      <c r="G51" s="324">
        <f>SUM(G47:G50)</f>
        <v>3152</v>
      </c>
      <c r="H51" s="340">
        <f t="shared" si="4"/>
        <v>0.753886629992825</v>
      </c>
    </row>
    <row r="52" spans="1:8">
      <c r="A52" s="377"/>
      <c r="B52" s="300" t="s">
        <v>142</v>
      </c>
      <c r="C52" s="240">
        <v>38</v>
      </c>
      <c r="D52" s="240" t="s">
        <v>143</v>
      </c>
      <c r="E52" s="264" t="s">
        <v>144</v>
      </c>
      <c r="F52" s="268">
        <v>1249</v>
      </c>
      <c r="G52" s="268">
        <v>1249</v>
      </c>
      <c r="H52" s="289">
        <f t="shared" si="4"/>
        <v>1</v>
      </c>
    </row>
    <row r="53" spans="1:8">
      <c r="A53" s="377"/>
      <c r="B53" s="60"/>
      <c r="C53" s="298" t="s">
        <v>19</v>
      </c>
      <c r="D53" s="299"/>
      <c r="E53" s="323"/>
      <c r="F53" s="270">
        <f>SUM(F52)</f>
        <v>1249</v>
      </c>
      <c r="G53" s="270">
        <f>SUM(G52)</f>
        <v>1249</v>
      </c>
      <c r="H53" s="290">
        <f t="shared" si="4"/>
        <v>1</v>
      </c>
    </row>
    <row r="54" spans="1:8">
      <c r="A54" s="378"/>
      <c r="B54" s="258" t="s">
        <v>51</v>
      </c>
      <c r="C54" s="259"/>
      <c r="D54" s="259"/>
      <c r="E54" s="277"/>
      <c r="F54" s="278">
        <f>SUM(F44:F45,F47:F50,F52)</f>
        <v>6037</v>
      </c>
      <c r="G54" s="278">
        <f>SUM(G44:G45,G47:G50,G52)</f>
        <v>4856</v>
      </c>
      <c r="H54" s="292">
        <f t="shared" si="4"/>
        <v>0.804373032963392</v>
      </c>
    </row>
    <row r="55" spans="1:8">
      <c r="A55" s="376" t="s">
        <v>97</v>
      </c>
      <c r="B55" s="239" t="s">
        <v>98</v>
      </c>
      <c r="C55" s="240">
        <v>39</v>
      </c>
      <c r="D55" s="260" t="s">
        <v>99</v>
      </c>
      <c r="E55" s="250" t="s">
        <v>100</v>
      </c>
      <c r="F55" s="268">
        <v>1391</v>
      </c>
      <c r="G55" s="268">
        <v>1199</v>
      </c>
      <c r="H55" s="289">
        <f t="shared" si="4"/>
        <v>0.86196980589504</v>
      </c>
    </row>
    <row r="56" spans="1:8">
      <c r="A56" s="377"/>
      <c r="B56" s="60"/>
      <c r="C56" s="298" t="s">
        <v>19</v>
      </c>
      <c r="D56" s="299"/>
      <c r="E56" s="323"/>
      <c r="F56" s="270">
        <f>SUM(F55)</f>
        <v>1391</v>
      </c>
      <c r="G56" s="270">
        <f>SUM(G55)</f>
        <v>1199</v>
      </c>
      <c r="H56" s="290">
        <f t="shared" si="4"/>
        <v>0.86196980589504</v>
      </c>
    </row>
    <row r="57" spans="1:8">
      <c r="A57" s="377"/>
      <c r="B57" s="239" t="s">
        <v>101</v>
      </c>
      <c r="C57" s="240">
        <v>40</v>
      </c>
      <c r="D57" s="260" t="s">
        <v>102</v>
      </c>
      <c r="E57" s="250" t="s">
        <v>103</v>
      </c>
      <c r="F57" s="268">
        <v>1534</v>
      </c>
      <c r="G57" s="268">
        <v>1374</v>
      </c>
      <c r="H57" s="289">
        <f t="shared" si="4"/>
        <v>0.895697522816167</v>
      </c>
    </row>
    <row r="58" spans="1:8">
      <c r="A58" s="377"/>
      <c r="B58" s="243"/>
      <c r="C58" s="240">
        <v>41</v>
      </c>
      <c r="D58" s="260" t="s">
        <v>104</v>
      </c>
      <c r="E58" s="250" t="s">
        <v>105</v>
      </c>
      <c r="F58" s="268">
        <v>1934</v>
      </c>
      <c r="G58" s="268">
        <v>1685</v>
      </c>
      <c r="H58" s="289">
        <f t="shared" si="3"/>
        <v>0.871251292657704</v>
      </c>
    </row>
    <row r="59" spans="1:8">
      <c r="A59" s="377"/>
      <c r="B59" s="243"/>
      <c r="C59" s="240">
        <v>42</v>
      </c>
      <c r="D59" s="260" t="s">
        <v>106</v>
      </c>
      <c r="E59" s="250" t="s">
        <v>107</v>
      </c>
      <c r="F59" s="240">
        <v>685</v>
      </c>
      <c r="G59" s="240">
        <v>492</v>
      </c>
      <c r="H59" s="294">
        <f t="shared" si="3"/>
        <v>0.718248175182482</v>
      </c>
    </row>
    <row r="60" spans="1:8">
      <c r="A60" s="377"/>
      <c r="B60" s="246"/>
      <c r="C60" s="252" t="s">
        <v>19</v>
      </c>
      <c r="D60" s="253"/>
      <c r="E60" s="273"/>
      <c r="F60" s="270">
        <f>SUM(F57:F59)</f>
        <v>4153</v>
      </c>
      <c r="G60" s="270">
        <f>SUM(G57:G59)</f>
        <v>3551</v>
      </c>
      <c r="H60" s="290">
        <f t="shared" si="3"/>
        <v>0.855044546111245</v>
      </c>
    </row>
    <row r="61" spans="1:8">
      <c r="A61" s="378"/>
      <c r="B61" s="258" t="s">
        <v>51</v>
      </c>
      <c r="C61" s="259"/>
      <c r="D61" s="259"/>
      <c r="E61" s="277"/>
      <c r="F61" s="278">
        <f>SUM(,F56,F60)</f>
        <v>5544</v>
      </c>
      <c r="G61" s="278">
        <f>SUM(,G56,G60)</f>
        <v>4750</v>
      </c>
      <c r="H61" s="292">
        <f t="shared" si="3"/>
        <v>0.856782106782107</v>
      </c>
    </row>
    <row r="62" spans="1:8">
      <c r="A62" s="376" t="s">
        <v>108</v>
      </c>
      <c r="B62" s="260" t="s">
        <v>109</v>
      </c>
      <c r="C62" s="240">
        <v>43</v>
      </c>
      <c r="D62" s="260" t="s">
        <v>110</v>
      </c>
      <c r="E62" s="250" t="s">
        <v>111</v>
      </c>
      <c r="F62" s="268">
        <v>5774</v>
      </c>
      <c r="G62" s="268">
        <v>5206</v>
      </c>
      <c r="H62" s="289">
        <f t="shared" si="3"/>
        <v>0.901627987530308</v>
      </c>
    </row>
    <row r="63" spans="1:8">
      <c r="A63" s="377"/>
      <c r="B63" s="239" t="s">
        <v>112</v>
      </c>
      <c r="C63" s="260">
        <v>44</v>
      </c>
      <c r="D63" s="260" t="s">
        <v>113</v>
      </c>
      <c r="E63" s="250" t="s">
        <v>114</v>
      </c>
      <c r="F63" s="268">
        <v>1517</v>
      </c>
      <c r="G63" s="268">
        <v>1428</v>
      </c>
      <c r="H63" s="289">
        <f t="shared" si="3"/>
        <v>0.941331575477917</v>
      </c>
    </row>
    <row r="64" spans="1:8">
      <c r="A64" s="377"/>
      <c r="B64" s="243"/>
      <c r="C64" s="260">
        <v>45</v>
      </c>
      <c r="D64" s="260" t="s">
        <v>115</v>
      </c>
      <c r="E64" s="250" t="s">
        <v>116</v>
      </c>
      <c r="F64" s="268">
        <v>2046</v>
      </c>
      <c r="G64" s="268">
        <v>2029</v>
      </c>
      <c r="H64" s="289">
        <f t="shared" si="3"/>
        <v>0.99169110459433</v>
      </c>
    </row>
    <row r="65" spans="1:8">
      <c r="A65" s="377"/>
      <c r="B65" s="246"/>
      <c r="C65" s="252" t="s">
        <v>19</v>
      </c>
      <c r="D65" s="253"/>
      <c r="E65" s="273"/>
      <c r="F65" s="270">
        <f>SUM(F63:F64)</f>
        <v>3563</v>
      </c>
      <c r="G65" s="270">
        <f>SUM(G63:G64)</f>
        <v>3457</v>
      </c>
      <c r="H65" s="290">
        <f t="shared" si="3"/>
        <v>0.970249789503228</v>
      </c>
    </row>
    <row r="66" spans="1:8">
      <c r="A66" s="377"/>
      <c r="B66" s="261" t="s">
        <v>117</v>
      </c>
      <c r="C66" s="240">
        <v>46</v>
      </c>
      <c r="D66" s="260" t="s">
        <v>118</v>
      </c>
      <c r="E66" s="250" t="s">
        <v>119</v>
      </c>
      <c r="F66" s="268">
        <v>3174</v>
      </c>
      <c r="G66" s="268">
        <v>3001</v>
      </c>
      <c r="H66" s="289">
        <f t="shared" si="3"/>
        <v>0.945494643982357</v>
      </c>
    </row>
    <row r="67" spans="1:8">
      <c r="A67" s="377"/>
      <c r="B67" s="305"/>
      <c r="C67" s="252" t="s">
        <v>19</v>
      </c>
      <c r="D67" s="253"/>
      <c r="E67" s="273"/>
      <c r="F67" s="270">
        <f>SUM(F66:F66)</f>
        <v>3174</v>
      </c>
      <c r="G67" s="270">
        <f>SUM(G66:G66)</f>
        <v>3001</v>
      </c>
      <c r="H67" s="290">
        <f t="shared" si="3"/>
        <v>0.945494643982357</v>
      </c>
    </row>
    <row r="68" spans="1:8">
      <c r="A68" s="377"/>
      <c r="B68" s="239" t="s">
        <v>121</v>
      </c>
      <c r="C68" s="240">
        <v>47</v>
      </c>
      <c r="D68" s="260" t="s">
        <v>122</v>
      </c>
      <c r="E68" s="250" t="s">
        <v>123</v>
      </c>
      <c r="F68" s="268">
        <v>1300</v>
      </c>
      <c r="G68" s="268">
        <v>1060</v>
      </c>
      <c r="H68" s="289">
        <f t="shared" si="3"/>
        <v>0.815384615384615</v>
      </c>
    </row>
    <row r="69" spans="1:8">
      <c r="A69" s="377"/>
      <c r="B69" s="243"/>
      <c r="C69" s="240">
        <v>48</v>
      </c>
      <c r="D69" s="260" t="s">
        <v>145</v>
      </c>
      <c r="E69" s="250" t="s">
        <v>146</v>
      </c>
      <c r="F69" s="328">
        <v>1207</v>
      </c>
      <c r="G69" s="268">
        <v>632</v>
      </c>
      <c r="H69" s="289">
        <f t="shared" si="3"/>
        <v>0.523612261806131</v>
      </c>
    </row>
    <row r="70" spans="1:8">
      <c r="A70" s="377"/>
      <c r="B70" s="243"/>
      <c r="C70" s="240">
        <v>49</v>
      </c>
      <c r="D70" s="260" t="s">
        <v>147</v>
      </c>
      <c r="E70" s="250" t="s">
        <v>148</v>
      </c>
      <c r="F70" s="328">
        <v>1617</v>
      </c>
      <c r="G70" s="268">
        <v>300</v>
      </c>
      <c r="H70" s="289">
        <f t="shared" si="3"/>
        <v>0.185528756957328</v>
      </c>
    </row>
    <row r="71" spans="1:8">
      <c r="A71" s="377"/>
      <c r="B71" s="243"/>
      <c r="C71" s="240">
        <v>50</v>
      </c>
      <c r="D71" s="260" t="s">
        <v>126</v>
      </c>
      <c r="E71" s="250" t="s">
        <v>127</v>
      </c>
      <c r="F71" s="328">
        <v>775</v>
      </c>
      <c r="G71" s="268">
        <v>419</v>
      </c>
      <c r="H71" s="289">
        <f t="shared" si="3"/>
        <v>0.540645161290323</v>
      </c>
    </row>
    <row r="72" spans="1:8">
      <c r="A72" s="377"/>
      <c r="B72" s="243"/>
      <c r="C72" s="240">
        <v>51</v>
      </c>
      <c r="D72" s="260" t="s">
        <v>149</v>
      </c>
      <c r="E72" s="264" t="s">
        <v>150</v>
      </c>
      <c r="F72" s="268">
        <v>1741</v>
      </c>
      <c r="G72" s="268">
        <v>196</v>
      </c>
      <c r="H72" s="289">
        <f t="shared" si="3"/>
        <v>0.112578977599081</v>
      </c>
    </row>
    <row r="73" spans="1:8">
      <c r="A73" s="377"/>
      <c r="B73" s="246"/>
      <c r="C73" s="252" t="s">
        <v>19</v>
      </c>
      <c r="D73" s="253"/>
      <c r="E73" s="273"/>
      <c r="F73" s="270">
        <f>SUM(F68:F72)</f>
        <v>6640</v>
      </c>
      <c r="G73" s="270">
        <f>SUM(G68:G72)</f>
        <v>2607</v>
      </c>
      <c r="H73" s="290">
        <f t="shared" si="3"/>
        <v>0.392620481927711</v>
      </c>
    </row>
    <row r="74" spans="1:8">
      <c r="A74" s="377"/>
      <c r="B74" s="239" t="s">
        <v>129</v>
      </c>
      <c r="C74" s="240">
        <v>52</v>
      </c>
      <c r="D74" s="260" t="s">
        <v>130</v>
      </c>
      <c r="E74" s="250" t="s">
        <v>131</v>
      </c>
      <c r="F74" s="328">
        <v>1168</v>
      </c>
      <c r="G74" s="268">
        <v>1111</v>
      </c>
      <c r="H74" s="289">
        <f t="shared" si="3"/>
        <v>0.951198630136986</v>
      </c>
    </row>
    <row r="75" spans="1:8">
      <c r="A75" s="377"/>
      <c r="B75" s="243"/>
      <c r="C75" s="240">
        <v>53</v>
      </c>
      <c r="D75" s="260" t="s">
        <v>132</v>
      </c>
      <c r="E75" s="250" t="s">
        <v>133</v>
      </c>
      <c r="F75" s="328">
        <v>1483</v>
      </c>
      <c r="G75" s="268">
        <v>1013</v>
      </c>
      <c r="H75" s="289">
        <f t="shared" si="3"/>
        <v>0.683074848280512</v>
      </c>
    </row>
    <row r="76" spans="1:8">
      <c r="A76" s="377"/>
      <c r="B76" s="246"/>
      <c r="C76" s="252" t="s">
        <v>19</v>
      </c>
      <c r="D76" s="253"/>
      <c r="E76" s="273"/>
      <c r="F76" s="270">
        <f>SUM(F74:F75)</f>
        <v>2651</v>
      </c>
      <c r="G76" s="270">
        <f>SUM(G74:G75)</f>
        <v>2124</v>
      </c>
      <c r="H76" s="290">
        <f t="shared" si="3"/>
        <v>0.801207091663523</v>
      </c>
    </row>
    <row r="77" spans="1:8">
      <c r="A77" s="378"/>
      <c r="B77" s="258" t="s">
        <v>51</v>
      </c>
      <c r="C77" s="259"/>
      <c r="D77" s="259"/>
      <c r="E77" s="277"/>
      <c r="F77" s="329">
        <f>SUM(F62:F64,F66:F66,F68:F72,F74:F75)</f>
        <v>21802</v>
      </c>
      <c r="G77" s="329">
        <f>SUM(G62:G64,G66:G66,G68:G72,G74:G75)</f>
        <v>16395</v>
      </c>
      <c r="H77" s="292">
        <f t="shared" si="3"/>
        <v>0.751995229795432</v>
      </c>
    </row>
    <row r="78" spans="1:8">
      <c r="A78" s="375" t="s">
        <v>134</v>
      </c>
      <c r="B78" s="307">
        <v>19</v>
      </c>
      <c r="C78" s="308">
        <v>53</v>
      </c>
      <c r="D78" s="309"/>
      <c r="E78" s="330"/>
      <c r="F78" s="331">
        <f>SUM(F24,F37,F43,F54,F61,F77)</f>
        <v>80129</v>
      </c>
      <c r="G78" s="332">
        <f>SUM(G24,G37,G43,G54,G61,G77)</f>
        <v>63179</v>
      </c>
      <c r="H78" s="343">
        <f t="shared" si="3"/>
        <v>0.788466098416304</v>
      </c>
    </row>
  </sheetData>
  <mergeCells count="47">
    <mergeCell ref="A1:H1"/>
    <mergeCell ref="C7:E7"/>
    <mergeCell ref="C13:E13"/>
    <mergeCell ref="C22:E22"/>
    <mergeCell ref="B24:E24"/>
    <mergeCell ref="C27:E27"/>
    <mergeCell ref="C30:E30"/>
    <mergeCell ref="C32:E32"/>
    <mergeCell ref="C36:E36"/>
    <mergeCell ref="B37:E37"/>
    <mergeCell ref="B43:E43"/>
    <mergeCell ref="C46:E46"/>
    <mergeCell ref="C51:E51"/>
    <mergeCell ref="C53:E53"/>
    <mergeCell ref="B54:E54"/>
    <mergeCell ref="C56:E56"/>
    <mergeCell ref="C60:E60"/>
    <mergeCell ref="B61:E61"/>
    <mergeCell ref="C65:E65"/>
    <mergeCell ref="C67:E67"/>
    <mergeCell ref="C73:E73"/>
    <mergeCell ref="C76:E76"/>
    <mergeCell ref="B77:E77"/>
    <mergeCell ref="C78:E78"/>
    <mergeCell ref="A3:A24"/>
    <mergeCell ref="A25:A37"/>
    <mergeCell ref="A38:A43"/>
    <mergeCell ref="A44:A54"/>
    <mergeCell ref="A55:A61"/>
    <mergeCell ref="A62:A77"/>
    <mergeCell ref="B3:B7"/>
    <mergeCell ref="B8:B13"/>
    <mergeCell ref="B14:B22"/>
    <mergeCell ref="B25:B27"/>
    <mergeCell ref="B28:B30"/>
    <mergeCell ref="B31:B32"/>
    <mergeCell ref="B33:B36"/>
    <mergeCell ref="B38:B42"/>
    <mergeCell ref="B44:B46"/>
    <mergeCell ref="B47:B51"/>
    <mergeCell ref="B52:B53"/>
    <mergeCell ref="B55:B56"/>
    <mergeCell ref="B57:B60"/>
    <mergeCell ref="B63:B65"/>
    <mergeCell ref="B66:B67"/>
    <mergeCell ref="B68:B73"/>
    <mergeCell ref="B74:B76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workbookViewId="0">
      <selection activeCell="L23" sqref="L23"/>
    </sheetView>
  </sheetViews>
  <sheetFormatPr defaultColWidth="9" defaultRowHeight="13.5"/>
  <cols>
    <col min="1" max="1" width="5.125" customWidth="true"/>
    <col min="2" max="2" width="9.5" customWidth="true"/>
    <col min="3" max="3" width="3.625" customWidth="true"/>
    <col min="4" max="4" width="11.625" style="143" customWidth="true"/>
    <col min="5" max="5" width="12.75" style="143" customWidth="true"/>
    <col min="6" max="6" width="13" customWidth="true"/>
    <col min="7" max="7" width="7.125" customWidth="true"/>
    <col min="8" max="9" width="7.75" customWidth="true"/>
    <col min="10" max="10" width="9" style="144"/>
    <col min="11" max="11" width="9.375" style="144" customWidth="true"/>
  </cols>
  <sheetData>
    <row r="1" ht="33" customHeight="true" spans="1:11">
      <c r="A1" s="346" t="s">
        <v>289</v>
      </c>
      <c r="B1" s="347"/>
      <c r="C1" s="347"/>
      <c r="D1" s="347"/>
      <c r="E1" s="347"/>
      <c r="F1" s="347"/>
      <c r="G1" s="347"/>
      <c r="H1" s="347"/>
      <c r="I1" s="347"/>
      <c r="J1" s="102"/>
      <c r="K1" s="348"/>
    </row>
    <row r="2" ht="24" spans="1:11">
      <c r="A2" s="236" t="s">
        <v>1</v>
      </c>
      <c r="B2" s="236" t="s">
        <v>2</v>
      </c>
      <c r="C2" s="236" t="s">
        <v>3</v>
      </c>
      <c r="D2" s="237" t="s">
        <v>4</v>
      </c>
      <c r="E2" s="263"/>
      <c r="F2" s="236" t="s">
        <v>5</v>
      </c>
      <c r="G2" s="236" t="s">
        <v>6</v>
      </c>
      <c r="H2" s="236" t="s">
        <v>7</v>
      </c>
      <c r="I2" s="284" t="s">
        <v>8</v>
      </c>
      <c r="J2" s="285" t="s">
        <v>215</v>
      </c>
      <c r="K2" s="285" t="s">
        <v>290</v>
      </c>
    </row>
    <row r="3" spans="1:11">
      <c r="A3" s="238" t="s">
        <v>9</v>
      </c>
      <c r="B3" s="239" t="s">
        <v>10</v>
      </c>
      <c r="C3" s="240">
        <v>1</v>
      </c>
      <c r="D3" s="254" t="s">
        <v>11</v>
      </c>
      <c r="E3" s="250" t="s">
        <v>216</v>
      </c>
      <c r="F3" s="250" t="s">
        <v>217</v>
      </c>
      <c r="G3" s="265">
        <v>1115</v>
      </c>
      <c r="H3" s="265">
        <v>1016</v>
      </c>
      <c r="I3" s="286">
        <f>H3/G3</f>
        <v>0.911210762331839</v>
      </c>
      <c r="J3" s="287" t="s">
        <v>218</v>
      </c>
      <c r="K3" s="183">
        <v>41048</v>
      </c>
    </row>
    <row r="4" spans="1:11">
      <c r="A4" s="242"/>
      <c r="B4" s="243"/>
      <c r="C4" s="240">
        <v>2</v>
      </c>
      <c r="D4" s="255"/>
      <c r="E4" s="250" t="s">
        <v>219</v>
      </c>
      <c r="F4" s="250" t="s">
        <v>220</v>
      </c>
      <c r="G4" s="266"/>
      <c r="H4" s="266"/>
      <c r="I4" s="288"/>
      <c r="J4" s="287" t="s">
        <v>218</v>
      </c>
      <c r="K4" s="183">
        <v>41048</v>
      </c>
    </row>
    <row r="5" spans="1:11">
      <c r="A5" s="242"/>
      <c r="B5" s="243"/>
      <c r="C5" s="240">
        <v>3</v>
      </c>
      <c r="D5" s="256" t="s">
        <v>13</v>
      </c>
      <c r="E5" s="280"/>
      <c r="F5" s="250" t="s">
        <v>14</v>
      </c>
      <c r="G5" s="268">
        <v>1825</v>
      </c>
      <c r="H5" s="268">
        <v>1600</v>
      </c>
      <c r="I5" s="289">
        <f t="shared" ref="I5:I45" si="0">H5/G5</f>
        <v>0.876712328767123</v>
      </c>
      <c r="J5" s="287" t="s">
        <v>218</v>
      </c>
      <c r="K5" s="183">
        <v>40999</v>
      </c>
    </row>
    <row r="6" spans="1:11">
      <c r="A6" s="242"/>
      <c r="B6" s="243"/>
      <c r="C6" s="240">
        <v>4</v>
      </c>
      <c r="D6" s="256" t="s">
        <v>15</v>
      </c>
      <c r="E6" s="280"/>
      <c r="F6" s="250" t="s">
        <v>16</v>
      </c>
      <c r="G6" s="268">
        <v>1245</v>
      </c>
      <c r="H6" s="268">
        <v>1081</v>
      </c>
      <c r="I6" s="289">
        <f t="shared" si="0"/>
        <v>0.868273092369478</v>
      </c>
      <c r="J6" s="287" t="s">
        <v>218</v>
      </c>
      <c r="K6" s="287"/>
    </row>
    <row r="7" spans="1:11">
      <c r="A7" s="242"/>
      <c r="B7" s="243"/>
      <c r="C7" s="240">
        <v>5</v>
      </c>
      <c r="D7" s="256" t="s">
        <v>17</v>
      </c>
      <c r="E7" s="280"/>
      <c r="F7" s="250" t="s">
        <v>18</v>
      </c>
      <c r="G7" s="268">
        <v>1332</v>
      </c>
      <c r="H7" s="268">
        <v>854</v>
      </c>
      <c r="I7" s="289">
        <f t="shared" si="0"/>
        <v>0.641141141141141</v>
      </c>
      <c r="J7" s="287" t="s">
        <v>218</v>
      </c>
      <c r="K7" s="287"/>
    </row>
    <row r="8" spans="1:11">
      <c r="A8" s="242"/>
      <c r="B8" s="246"/>
      <c r="C8" s="252" t="s">
        <v>19</v>
      </c>
      <c r="D8" s="253"/>
      <c r="E8" s="253"/>
      <c r="F8" s="273"/>
      <c r="G8" s="270">
        <f>SUM(G3:G7)</f>
        <v>5517</v>
      </c>
      <c r="H8" s="270">
        <f>SUM(H3:H7)</f>
        <v>4551</v>
      </c>
      <c r="I8" s="290">
        <f t="shared" si="0"/>
        <v>0.824904839586732</v>
      </c>
      <c r="J8" s="291"/>
      <c r="K8" s="291"/>
    </row>
    <row r="9" spans="1:11">
      <c r="A9" s="242"/>
      <c r="B9" s="239" t="s">
        <v>20</v>
      </c>
      <c r="C9" s="240">
        <v>6</v>
      </c>
      <c r="D9" s="256" t="s">
        <v>21</v>
      </c>
      <c r="E9" s="274"/>
      <c r="F9" s="250" t="s">
        <v>22</v>
      </c>
      <c r="G9" s="268">
        <v>1082</v>
      </c>
      <c r="H9" s="268">
        <v>810</v>
      </c>
      <c r="I9" s="289">
        <f t="shared" si="0"/>
        <v>0.748613678373383</v>
      </c>
      <c r="J9" s="287" t="s">
        <v>218</v>
      </c>
      <c r="K9" s="287"/>
    </row>
    <row r="10" spans="1:11">
      <c r="A10" s="242"/>
      <c r="B10" s="243"/>
      <c r="C10" s="240">
        <v>7</v>
      </c>
      <c r="D10" s="256" t="s">
        <v>23</v>
      </c>
      <c r="E10" s="274"/>
      <c r="F10" s="250" t="s">
        <v>24</v>
      </c>
      <c r="G10" s="268">
        <v>213</v>
      </c>
      <c r="H10" s="268">
        <v>180</v>
      </c>
      <c r="I10" s="289">
        <f t="shared" si="0"/>
        <v>0.845070422535211</v>
      </c>
      <c r="J10" s="287" t="s">
        <v>221</v>
      </c>
      <c r="K10" s="287"/>
    </row>
    <row r="11" spans="1:11">
      <c r="A11" s="242"/>
      <c r="B11" s="243"/>
      <c r="C11" s="240">
        <v>8</v>
      </c>
      <c r="D11" s="256" t="s">
        <v>25</v>
      </c>
      <c r="E11" s="274"/>
      <c r="F11" s="250" t="s">
        <v>26</v>
      </c>
      <c r="G11" s="268">
        <v>1106</v>
      </c>
      <c r="H11" s="268">
        <v>714</v>
      </c>
      <c r="I11" s="289">
        <f t="shared" si="0"/>
        <v>0.645569620253165</v>
      </c>
      <c r="J11" s="287" t="s">
        <v>218</v>
      </c>
      <c r="K11" s="287"/>
    </row>
    <row r="12" spans="1:11">
      <c r="A12" s="242"/>
      <c r="B12" s="243"/>
      <c r="C12" s="240">
        <v>9</v>
      </c>
      <c r="D12" s="256" t="s">
        <v>27</v>
      </c>
      <c r="E12" s="274"/>
      <c r="F12" s="250" t="s">
        <v>28</v>
      </c>
      <c r="G12" s="268">
        <v>532</v>
      </c>
      <c r="H12" s="268">
        <v>464</v>
      </c>
      <c r="I12" s="289">
        <f t="shared" si="0"/>
        <v>0.87218045112782</v>
      </c>
      <c r="J12" s="287" t="s">
        <v>218</v>
      </c>
      <c r="K12" s="287"/>
    </row>
    <row r="13" spans="1:11">
      <c r="A13" s="242"/>
      <c r="B13" s="243"/>
      <c r="C13" s="249">
        <v>10</v>
      </c>
      <c r="D13" s="250" t="s">
        <v>29</v>
      </c>
      <c r="E13" s="250" t="s">
        <v>222</v>
      </c>
      <c r="F13" s="272" t="s">
        <v>223</v>
      </c>
      <c r="G13" s="268">
        <v>448</v>
      </c>
      <c r="H13" s="268">
        <v>385</v>
      </c>
      <c r="I13" s="286">
        <f t="shared" si="0"/>
        <v>0.859375</v>
      </c>
      <c r="J13" s="287" t="s">
        <v>221</v>
      </c>
      <c r="K13" s="287"/>
    </row>
    <row r="14" spans="1:11">
      <c r="A14" s="242"/>
      <c r="B14" s="243"/>
      <c r="C14" s="249">
        <v>11</v>
      </c>
      <c r="D14" s="251"/>
      <c r="E14" s="250" t="s">
        <v>224</v>
      </c>
      <c r="F14" s="272" t="s">
        <v>225</v>
      </c>
      <c r="G14" s="268">
        <v>720</v>
      </c>
      <c r="H14" s="268">
        <v>573</v>
      </c>
      <c r="I14" s="286">
        <f t="shared" ref="I14:I18" si="1">H14/G14</f>
        <v>0.795833333333333</v>
      </c>
      <c r="J14" s="287" t="s">
        <v>218</v>
      </c>
      <c r="K14" s="287"/>
    </row>
    <row r="15" spans="1:11">
      <c r="A15" s="242"/>
      <c r="B15" s="243"/>
      <c r="C15" s="249">
        <v>12</v>
      </c>
      <c r="D15" s="251"/>
      <c r="E15" s="250" t="s">
        <v>226</v>
      </c>
      <c r="F15" s="272" t="s">
        <v>227</v>
      </c>
      <c r="G15" s="268">
        <v>672</v>
      </c>
      <c r="H15" s="268">
        <v>565</v>
      </c>
      <c r="I15" s="286">
        <f t="shared" si="1"/>
        <v>0.84077380952381</v>
      </c>
      <c r="J15" s="287" t="s">
        <v>218</v>
      </c>
      <c r="K15" s="287"/>
    </row>
    <row r="16" spans="1:11">
      <c r="A16" s="242"/>
      <c r="B16" s="243"/>
      <c r="C16" s="249">
        <v>13</v>
      </c>
      <c r="D16" s="251"/>
      <c r="E16" s="250" t="s">
        <v>228</v>
      </c>
      <c r="F16" s="272" t="s">
        <v>229</v>
      </c>
      <c r="G16" s="268">
        <v>762</v>
      </c>
      <c r="H16" s="268">
        <v>690</v>
      </c>
      <c r="I16" s="286">
        <f t="shared" si="1"/>
        <v>0.905511811023622</v>
      </c>
      <c r="J16" s="287" t="s">
        <v>218</v>
      </c>
      <c r="K16" s="287"/>
    </row>
    <row r="17" spans="1:11">
      <c r="A17" s="242"/>
      <c r="B17" s="243"/>
      <c r="C17" s="249">
        <v>14</v>
      </c>
      <c r="D17" s="251"/>
      <c r="E17" s="250" t="s">
        <v>230</v>
      </c>
      <c r="F17" s="272" t="s">
        <v>231</v>
      </c>
      <c r="G17" s="268">
        <v>636</v>
      </c>
      <c r="H17" s="268">
        <v>571</v>
      </c>
      <c r="I17" s="286">
        <f t="shared" si="1"/>
        <v>0.897798742138365</v>
      </c>
      <c r="J17" s="287" t="s">
        <v>218</v>
      </c>
      <c r="K17" s="287"/>
    </row>
    <row r="18" spans="1:11">
      <c r="A18" s="242"/>
      <c r="B18" s="246"/>
      <c r="C18" s="252" t="s">
        <v>19</v>
      </c>
      <c r="D18" s="253"/>
      <c r="E18" s="253"/>
      <c r="F18" s="273"/>
      <c r="G18" s="270">
        <f>SUM(G9:G17)</f>
        <v>6171</v>
      </c>
      <c r="H18" s="270">
        <f>SUM(H9:H17)</f>
        <v>4952</v>
      </c>
      <c r="I18" s="290">
        <f t="shared" si="1"/>
        <v>0.802463134013936</v>
      </c>
      <c r="J18" s="291"/>
      <c r="K18" s="291"/>
    </row>
    <row r="19" spans="1:11">
      <c r="A19" s="242"/>
      <c r="B19" s="239" t="s">
        <v>31</v>
      </c>
      <c r="C19" s="240">
        <v>15</v>
      </c>
      <c r="D19" s="254" t="s">
        <v>32</v>
      </c>
      <c r="E19" s="250" t="s">
        <v>232</v>
      </c>
      <c r="F19" s="250" t="s">
        <v>233</v>
      </c>
      <c r="G19" s="265">
        <v>2106</v>
      </c>
      <c r="H19" s="265">
        <v>1971</v>
      </c>
      <c r="I19" s="286">
        <f t="shared" si="0"/>
        <v>0.935897435897436</v>
      </c>
      <c r="J19" s="287" t="s">
        <v>218</v>
      </c>
      <c r="K19" s="287"/>
    </row>
    <row r="20" spans="1:11">
      <c r="A20" s="242"/>
      <c r="B20" s="243"/>
      <c r="C20" s="240">
        <v>16</v>
      </c>
      <c r="D20" s="255"/>
      <c r="E20" s="250" t="s">
        <v>234</v>
      </c>
      <c r="F20" s="250" t="s">
        <v>235</v>
      </c>
      <c r="G20" s="266"/>
      <c r="H20" s="266"/>
      <c r="I20" s="288"/>
      <c r="J20" s="287" t="s">
        <v>218</v>
      </c>
      <c r="K20" s="287"/>
    </row>
    <row r="21" spans="1:11">
      <c r="A21" s="242"/>
      <c r="B21" s="89"/>
      <c r="C21" s="240">
        <v>17</v>
      </c>
      <c r="D21" s="256" t="s">
        <v>34</v>
      </c>
      <c r="E21" s="274"/>
      <c r="F21" s="250" t="s">
        <v>35</v>
      </c>
      <c r="G21" s="268">
        <v>1453</v>
      </c>
      <c r="H21" s="268">
        <v>1420</v>
      </c>
      <c r="I21" s="289">
        <f t="shared" si="0"/>
        <v>0.977288368891948</v>
      </c>
      <c r="J21" s="287" t="s">
        <v>218</v>
      </c>
      <c r="K21" s="287"/>
    </row>
    <row r="22" spans="1:11">
      <c r="A22" s="242"/>
      <c r="B22" s="89"/>
      <c r="C22" s="240">
        <v>18</v>
      </c>
      <c r="D22" s="254" t="s">
        <v>36</v>
      </c>
      <c r="E22" s="250" t="s">
        <v>236</v>
      </c>
      <c r="F22" s="250" t="s">
        <v>237</v>
      </c>
      <c r="G22" s="265">
        <v>2573</v>
      </c>
      <c r="H22" s="265">
        <v>2453</v>
      </c>
      <c r="I22" s="286">
        <f t="shared" si="0"/>
        <v>0.953361834434512</v>
      </c>
      <c r="J22" s="287" t="s">
        <v>218</v>
      </c>
      <c r="K22" s="287"/>
    </row>
    <row r="23" spans="1:11">
      <c r="A23" s="242"/>
      <c r="B23" s="89"/>
      <c r="C23" s="240">
        <v>19</v>
      </c>
      <c r="D23" s="255"/>
      <c r="E23" s="250" t="s">
        <v>238</v>
      </c>
      <c r="F23" s="250" t="s">
        <v>239</v>
      </c>
      <c r="G23" s="266"/>
      <c r="H23" s="266"/>
      <c r="I23" s="288"/>
      <c r="J23" s="287" t="s">
        <v>218</v>
      </c>
      <c r="K23" s="287"/>
    </row>
    <row r="24" spans="1:11">
      <c r="A24" s="242"/>
      <c r="B24" s="89"/>
      <c r="C24" s="240">
        <v>20</v>
      </c>
      <c r="D24" s="256" t="s">
        <v>38</v>
      </c>
      <c r="E24" s="274"/>
      <c r="F24" s="250" t="s">
        <v>39</v>
      </c>
      <c r="G24" s="268">
        <v>2918</v>
      </c>
      <c r="H24" s="268">
        <v>2811</v>
      </c>
      <c r="I24" s="289">
        <f t="shared" si="0"/>
        <v>0.963331048663468</v>
      </c>
      <c r="J24" s="287" t="s">
        <v>218</v>
      </c>
      <c r="K24" s="287"/>
    </row>
    <row r="25" spans="1:11">
      <c r="A25" s="242"/>
      <c r="B25" s="89"/>
      <c r="C25" s="240">
        <v>21</v>
      </c>
      <c r="D25" s="256" t="s">
        <v>40</v>
      </c>
      <c r="E25" s="274"/>
      <c r="F25" s="250" t="s">
        <v>41</v>
      </c>
      <c r="G25" s="268">
        <v>2485</v>
      </c>
      <c r="H25" s="268">
        <v>2184</v>
      </c>
      <c r="I25" s="289">
        <f t="shared" si="0"/>
        <v>0.87887323943662</v>
      </c>
      <c r="J25" s="287" t="s">
        <v>218</v>
      </c>
      <c r="K25" s="287"/>
    </row>
    <row r="26" spans="1:11">
      <c r="A26" s="242"/>
      <c r="B26" s="89"/>
      <c r="C26" s="240">
        <v>22</v>
      </c>
      <c r="D26" s="256" t="s">
        <v>136</v>
      </c>
      <c r="E26" s="274"/>
      <c r="F26" s="250" t="s">
        <v>43</v>
      </c>
      <c r="G26" s="268">
        <v>887</v>
      </c>
      <c r="H26" s="268">
        <v>887</v>
      </c>
      <c r="I26" s="289">
        <f t="shared" si="0"/>
        <v>1</v>
      </c>
      <c r="J26" s="287" t="s">
        <v>218</v>
      </c>
      <c r="K26" s="287"/>
    </row>
    <row r="27" spans="1:11">
      <c r="A27" s="242"/>
      <c r="B27" s="89"/>
      <c r="C27" s="240">
        <v>23</v>
      </c>
      <c r="D27" s="256" t="s">
        <v>44</v>
      </c>
      <c r="E27" s="274"/>
      <c r="F27" s="250" t="s">
        <v>45</v>
      </c>
      <c r="G27" s="268">
        <v>892</v>
      </c>
      <c r="H27" s="268">
        <v>637</v>
      </c>
      <c r="I27" s="289">
        <f t="shared" si="0"/>
        <v>0.714125560538117</v>
      </c>
      <c r="J27" s="287" t="s">
        <v>218</v>
      </c>
      <c r="K27" s="287"/>
    </row>
    <row r="28" spans="1:11">
      <c r="A28" s="242"/>
      <c r="B28" s="89"/>
      <c r="C28" s="240">
        <v>24</v>
      </c>
      <c r="D28" s="256" t="s">
        <v>46</v>
      </c>
      <c r="E28" s="274"/>
      <c r="F28" s="250" t="s">
        <v>47</v>
      </c>
      <c r="G28" s="268">
        <v>1309</v>
      </c>
      <c r="H28" s="268">
        <v>1210</v>
      </c>
      <c r="I28" s="289">
        <f t="shared" si="0"/>
        <v>0.92436974789916</v>
      </c>
      <c r="J28" s="287" t="s">
        <v>218</v>
      </c>
      <c r="K28" s="287"/>
    </row>
    <row r="29" spans="1:11">
      <c r="A29" s="242"/>
      <c r="B29" s="89"/>
      <c r="C29" s="252" t="s">
        <v>19</v>
      </c>
      <c r="D29" s="253"/>
      <c r="E29" s="253"/>
      <c r="F29" s="273"/>
      <c r="G29" s="270">
        <f>SUM(G19:G28)</f>
        <v>14623</v>
      </c>
      <c r="H29" s="270">
        <f>SUM(H19:H28)</f>
        <v>13573</v>
      </c>
      <c r="I29" s="290">
        <f t="shared" si="0"/>
        <v>0.928195308760172</v>
      </c>
      <c r="J29" s="291"/>
      <c r="K29" s="291"/>
    </row>
    <row r="30" spans="1:11">
      <c r="A30" s="242"/>
      <c r="B30" s="239" t="s">
        <v>166</v>
      </c>
      <c r="C30" s="240">
        <v>25</v>
      </c>
      <c r="D30" s="256" t="s">
        <v>49</v>
      </c>
      <c r="E30" s="274"/>
      <c r="F30" s="250" t="s">
        <v>50</v>
      </c>
      <c r="G30" s="268">
        <v>858</v>
      </c>
      <c r="H30" s="268">
        <v>360</v>
      </c>
      <c r="I30" s="289">
        <f t="shared" si="0"/>
        <v>0.41958041958042</v>
      </c>
      <c r="J30" s="287" t="s">
        <v>221</v>
      </c>
      <c r="K30" s="287"/>
    </row>
    <row r="31" spans="1:11">
      <c r="A31" s="242"/>
      <c r="B31" s="86"/>
      <c r="C31" s="240">
        <v>26</v>
      </c>
      <c r="D31" s="256" t="s">
        <v>167</v>
      </c>
      <c r="E31" s="274"/>
      <c r="F31" s="250" t="s">
        <v>168</v>
      </c>
      <c r="G31" s="268">
        <v>339</v>
      </c>
      <c r="H31" s="268">
        <v>173</v>
      </c>
      <c r="I31" s="289">
        <f t="shared" ref="I31:I42" si="2">H31/G31</f>
        <v>0.510324483775811</v>
      </c>
      <c r="J31" s="287" t="s">
        <v>221</v>
      </c>
      <c r="K31" s="287"/>
    </row>
    <row r="32" spans="1:11">
      <c r="A32" s="242"/>
      <c r="B32" s="86"/>
      <c r="C32" s="240">
        <v>27</v>
      </c>
      <c r="D32" s="254" t="s">
        <v>240</v>
      </c>
      <c r="E32" s="256" t="s">
        <v>169</v>
      </c>
      <c r="F32" s="250" t="s">
        <v>170</v>
      </c>
      <c r="G32" s="268">
        <v>621</v>
      </c>
      <c r="H32" s="268">
        <v>368</v>
      </c>
      <c r="I32" s="289">
        <f t="shared" si="2"/>
        <v>0.592592592592593</v>
      </c>
      <c r="J32" s="287" t="s">
        <v>221</v>
      </c>
      <c r="K32" s="287"/>
    </row>
    <row r="33" spans="1:11">
      <c r="A33" s="242"/>
      <c r="B33" s="86"/>
      <c r="C33" s="240">
        <v>28</v>
      </c>
      <c r="D33" s="255"/>
      <c r="E33" s="256" t="s">
        <v>171</v>
      </c>
      <c r="F33" s="250" t="s">
        <v>172</v>
      </c>
      <c r="G33" s="268">
        <v>393</v>
      </c>
      <c r="H33" s="268">
        <v>216</v>
      </c>
      <c r="I33" s="289">
        <f t="shared" si="2"/>
        <v>0.549618320610687</v>
      </c>
      <c r="J33" s="287" t="s">
        <v>221</v>
      </c>
      <c r="K33" s="287"/>
    </row>
    <row r="34" spans="1:11">
      <c r="A34" s="242"/>
      <c r="B34" s="86"/>
      <c r="C34" s="240">
        <v>29</v>
      </c>
      <c r="D34" s="256" t="s">
        <v>173</v>
      </c>
      <c r="E34" s="274"/>
      <c r="F34" s="250" t="s">
        <v>174</v>
      </c>
      <c r="G34" s="268">
        <v>1089</v>
      </c>
      <c r="H34" s="268">
        <v>435</v>
      </c>
      <c r="I34" s="289">
        <f t="shared" si="2"/>
        <v>0.399449035812672</v>
      </c>
      <c r="J34" s="287" t="s">
        <v>221</v>
      </c>
      <c r="K34" s="287"/>
    </row>
    <row r="35" spans="1:11">
      <c r="A35" s="242"/>
      <c r="B35" s="86"/>
      <c r="C35" s="240">
        <v>30</v>
      </c>
      <c r="D35" s="250" t="s">
        <v>241</v>
      </c>
      <c r="E35" s="275" t="s">
        <v>175</v>
      </c>
      <c r="F35" s="250" t="s">
        <v>176</v>
      </c>
      <c r="G35" s="268">
        <v>705</v>
      </c>
      <c r="H35" s="268">
        <v>301</v>
      </c>
      <c r="I35" s="289">
        <f t="shared" si="2"/>
        <v>0.426950354609929</v>
      </c>
      <c r="J35" s="287" t="s">
        <v>221</v>
      </c>
      <c r="K35" s="287"/>
    </row>
    <row r="36" spans="1:11">
      <c r="A36" s="242"/>
      <c r="B36" s="86"/>
      <c r="C36" s="240">
        <v>31</v>
      </c>
      <c r="D36" s="250"/>
      <c r="E36" s="275" t="s">
        <v>177</v>
      </c>
      <c r="F36" s="250" t="s">
        <v>178</v>
      </c>
      <c r="G36" s="268">
        <v>1145</v>
      </c>
      <c r="H36" s="268">
        <v>441</v>
      </c>
      <c r="I36" s="289">
        <f t="shared" si="2"/>
        <v>0.385152838427948</v>
      </c>
      <c r="J36" s="287" t="s">
        <v>221</v>
      </c>
      <c r="K36" s="287"/>
    </row>
    <row r="37" spans="1:11">
      <c r="A37" s="242"/>
      <c r="B37" s="86"/>
      <c r="C37" s="240">
        <v>32</v>
      </c>
      <c r="D37" s="256" t="s">
        <v>179</v>
      </c>
      <c r="E37" s="274"/>
      <c r="F37" s="250" t="s">
        <v>242</v>
      </c>
      <c r="G37" s="268">
        <v>162</v>
      </c>
      <c r="H37" s="268">
        <v>101</v>
      </c>
      <c r="I37" s="289">
        <f t="shared" si="2"/>
        <v>0.623456790123457</v>
      </c>
      <c r="J37" s="287" t="s">
        <v>221</v>
      </c>
      <c r="K37" s="287"/>
    </row>
    <row r="38" spans="1:11">
      <c r="A38" s="242"/>
      <c r="B38" s="86"/>
      <c r="C38" s="240">
        <v>33</v>
      </c>
      <c r="D38" s="256" t="s">
        <v>197</v>
      </c>
      <c r="E38" s="274"/>
      <c r="F38" s="250" t="s">
        <v>198</v>
      </c>
      <c r="G38" s="268">
        <v>284</v>
      </c>
      <c r="H38" s="268">
        <v>156</v>
      </c>
      <c r="I38" s="289">
        <f t="shared" si="2"/>
        <v>0.549295774647887</v>
      </c>
      <c r="J38" s="287" t="s">
        <v>243</v>
      </c>
      <c r="K38" s="287"/>
    </row>
    <row r="39" spans="1:11">
      <c r="A39" s="242"/>
      <c r="B39" s="86"/>
      <c r="C39" s="240">
        <v>34</v>
      </c>
      <c r="D39" s="250" t="s">
        <v>244</v>
      </c>
      <c r="E39" s="276"/>
      <c r="F39" s="250" t="s">
        <v>245</v>
      </c>
      <c r="G39" s="268">
        <v>835</v>
      </c>
      <c r="H39" s="268">
        <v>5</v>
      </c>
      <c r="I39" s="289">
        <f t="shared" si="2"/>
        <v>0.00598802395209581</v>
      </c>
      <c r="J39" s="287" t="s">
        <v>243</v>
      </c>
      <c r="K39" s="287"/>
    </row>
    <row r="40" spans="1:11">
      <c r="A40" s="242"/>
      <c r="B40" s="86"/>
      <c r="C40" s="240">
        <v>35</v>
      </c>
      <c r="D40" s="250" t="s">
        <v>246</v>
      </c>
      <c r="E40" s="276"/>
      <c r="F40" s="250" t="s">
        <v>247</v>
      </c>
      <c r="G40" s="268">
        <v>510</v>
      </c>
      <c r="H40" s="268">
        <v>10</v>
      </c>
      <c r="I40" s="289">
        <f t="shared" si="2"/>
        <v>0.0196078431372549</v>
      </c>
      <c r="J40" s="287" t="s">
        <v>243</v>
      </c>
      <c r="K40" s="287"/>
    </row>
    <row r="41" spans="1:11">
      <c r="A41" s="242"/>
      <c r="B41" s="86"/>
      <c r="C41" s="240">
        <v>36</v>
      </c>
      <c r="D41" s="250" t="s">
        <v>248</v>
      </c>
      <c r="E41" s="276"/>
      <c r="F41" s="250" t="s">
        <v>249</v>
      </c>
      <c r="G41" s="268">
        <v>1142</v>
      </c>
      <c r="H41" s="268">
        <v>10</v>
      </c>
      <c r="I41" s="289">
        <f t="shared" si="2"/>
        <v>0.00875656742556918</v>
      </c>
      <c r="J41" s="287" t="s">
        <v>243</v>
      </c>
      <c r="K41" s="287"/>
    </row>
    <row r="42" spans="1:11">
      <c r="A42" s="242"/>
      <c r="B42" s="87"/>
      <c r="C42" s="252" t="s">
        <v>19</v>
      </c>
      <c r="D42" s="253"/>
      <c r="E42" s="253"/>
      <c r="F42" s="273"/>
      <c r="G42" s="270">
        <f>SUM(G30:G41)</f>
        <v>8083</v>
      </c>
      <c r="H42" s="270">
        <f>SUM(H30:H41)</f>
        <v>2576</v>
      </c>
      <c r="I42" s="290">
        <f t="shared" si="2"/>
        <v>0.318693554373376</v>
      </c>
      <c r="J42" s="291"/>
      <c r="K42" s="291"/>
    </row>
    <row r="43" spans="1:11">
      <c r="A43" s="257"/>
      <c r="B43" s="258" t="s">
        <v>51</v>
      </c>
      <c r="C43" s="259"/>
      <c r="D43" s="259"/>
      <c r="E43" s="259"/>
      <c r="F43" s="277"/>
      <c r="G43" s="278">
        <f>SUM(G42,G29,G18,G8,)</f>
        <v>34394</v>
      </c>
      <c r="H43" s="278">
        <f>SUM(H8,H18,H29,H42)</f>
        <v>25652</v>
      </c>
      <c r="I43" s="292">
        <f t="shared" si="0"/>
        <v>0.745827760655928</v>
      </c>
      <c r="J43" s="293"/>
      <c r="K43" s="293"/>
    </row>
    <row r="44" spans="1:11">
      <c r="A44" s="238" t="s">
        <v>52</v>
      </c>
      <c r="B44" s="239" t="s">
        <v>53</v>
      </c>
      <c r="C44" s="240">
        <v>37</v>
      </c>
      <c r="D44" s="256" t="s">
        <v>54</v>
      </c>
      <c r="E44" s="274"/>
      <c r="F44" s="250" t="s">
        <v>55</v>
      </c>
      <c r="G44" s="279">
        <v>2294</v>
      </c>
      <c r="H44" s="268">
        <v>1932</v>
      </c>
      <c r="I44" s="289">
        <f t="shared" si="0"/>
        <v>0.842197035745423</v>
      </c>
      <c r="J44" s="287" t="s">
        <v>218</v>
      </c>
      <c r="K44" s="287"/>
    </row>
    <row r="45" spans="1:11">
      <c r="A45" s="242"/>
      <c r="B45" s="243"/>
      <c r="C45" s="240">
        <v>38</v>
      </c>
      <c r="D45" s="250" t="s">
        <v>56</v>
      </c>
      <c r="E45" s="250" t="s">
        <v>250</v>
      </c>
      <c r="F45" s="272" t="s">
        <v>251</v>
      </c>
      <c r="G45" s="265">
        <v>1813</v>
      </c>
      <c r="H45" s="265">
        <v>1808</v>
      </c>
      <c r="I45" s="286">
        <f t="shared" si="0"/>
        <v>0.997242140099283</v>
      </c>
      <c r="J45" s="287" t="s">
        <v>218</v>
      </c>
      <c r="K45" s="287"/>
    </row>
    <row r="46" spans="1:11">
      <c r="A46" s="242"/>
      <c r="B46" s="243"/>
      <c r="C46" s="240">
        <v>39</v>
      </c>
      <c r="D46" s="251"/>
      <c r="E46" s="250" t="s">
        <v>252</v>
      </c>
      <c r="F46" s="272" t="s">
        <v>253</v>
      </c>
      <c r="G46" s="266"/>
      <c r="H46" s="266"/>
      <c r="I46" s="288"/>
      <c r="J46" s="287" t="s">
        <v>218</v>
      </c>
      <c r="K46" s="287"/>
    </row>
    <row r="47" spans="1:11">
      <c r="A47" s="242"/>
      <c r="B47" s="246"/>
      <c r="C47" s="252" t="s">
        <v>19</v>
      </c>
      <c r="D47" s="253"/>
      <c r="E47" s="253"/>
      <c r="F47" s="273"/>
      <c r="G47" s="270">
        <f>SUM(G44:G45)</f>
        <v>4107</v>
      </c>
      <c r="H47" s="270">
        <f>SUM(H44:H45)</f>
        <v>3740</v>
      </c>
      <c r="I47" s="290">
        <f>H47/G47</f>
        <v>0.91064037009983</v>
      </c>
      <c r="J47" s="291"/>
      <c r="K47" s="291"/>
    </row>
    <row r="48" spans="1:11">
      <c r="A48" s="242"/>
      <c r="B48" s="239" t="s">
        <v>58</v>
      </c>
      <c r="C48" s="260">
        <v>40</v>
      </c>
      <c r="D48" s="256" t="s">
        <v>59</v>
      </c>
      <c r="E48" s="274"/>
      <c r="F48" s="250" t="s">
        <v>60</v>
      </c>
      <c r="G48" s="268">
        <v>1145</v>
      </c>
      <c r="H48" s="268">
        <v>1145</v>
      </c>
      <c r="I48" s="289">
        <f>H48/G48</f>
        <v>1</v>
      </c>
      <c r="J48" s="287" t="s">
        <v>218</v>
      </c>
      <c r="K48" s="287"/>
    </row>
    <row r="49" spans="1:11">
      <c r="A49" s="242"/>
      <c r="B49" s="243"/>
      <c r="C49" s="260">
        <v>41</v>
      </c>
      <c r="D49" s="256" t="s">
        <v>137</v>
      </c>
      <c r="E49" s="274"/>
      <c r="F49" s="264" t="s">
        <v>138</v>
      </c>
      <c r="G49" s="268">
        <v>913</v>
      </c>
      <c r="H49" s="268">
        <v>615</v>
      </c>
      <c r="I49" s="289">
        <f t="shared" ref="I49:I52" si="3">H49/G49</f>
        <v>0.673603504928806</v>
      </c>
      <c r="J49" s="287" t="s">
        <v>221</v>
      </c>
      <c r="K49" s="287"/>
    </row>
    <row r="50" spans="1:11">
      <c r="A50" s="242"/>
      <c r="B50" s="60"/>
      <c r="C50" s="252" t="s">
        <v>19</v>
      </c>
      <c r="D50" s="253"/>
      <c r="E50" s="253"/>
      <c r="F50" s="273"/>
      <c r="G50" s="270">
        <f>SUM(G48:G49)</f>
        <v>2058</v>
      </c>
      <c r="H50" s="270">
        <f t="shared" ref="H50" si="4">SUM(H48:H49)</f>
        <v>1760</v>
      </c>
      <c r="I50" s="290">
        <f t="shared" si="3"/>
        <v>0.855199222546161</v>
      </c>
      <c r="J50" s="291"/>
      <c r="K50" s="291"/>
    </row>
    <row r="51" spans="1:11">
      <c r="A51" s="242"/>
      <c r="B51" s="261" t="s">
        <v>61</v>
      </c>
      <c r="C51" s="240">
        <v>42</v>
      </c>
      <c r="D51" s="256" t="s">
        <v>62</v>
      </c>
      <c r="E51" s="274"/>
      <c r="F51" s="250" t="s">
        <v>63</v>
      </c>
      <c r="G51" s="268">
        <v>3010</v>
      </c>
      <c r="H51" s="268">
        <v>3004</v>
      </c>
      <c r="I51" s="289">
        <f t="shared" si="3"/>
        <v>0.998006644518272</v>
      </c>
      <c r="J51" s="287" t="s">
        <v>218</v>
      </c>
      <c r="K51" s="287"/>
    </row>
    <row r="52" spans="1:11">
      <c r="A52" s="242"/>
      <c r="B52" s="60"/>
      <c r="C52" s="252" t="s">
        <v>19</v>
      </c>
      <c r="D52" s="253"/>
      <c r="E52" s="253"/>
      <c r="F52" s="273"/>
      <c r="G52" s="270">
        <f>SUM(G51)</f>
        <v>3010</v>
      </c>
      <c r="H52" s="270">
        <f>SUM(H51)</f>
        <v>3004</v>
      </c>
      <c r="I52" s="290">
        <f t="shared" si="3"/>
        <v>0.998006644518272</v>
      </c>
      <c r="J52" s="291"/>
      <c r="K52" s="291"/>
    </row>
    <row r="53" spans="1:11">
      <c r="A53" s="242"/>
      <c r="B53" s="239" t="s">
        <v>64</v>
      </c>
      <c r="C53" s="240">
        <v>43</v>
      </c>
      <c r="D53" s="250" t="s">
        <v>254</v>
      </c>
      <c r="E53" s="275" t="s">
        <v>65</v>
      </c>
      <c r="F53" s="250" t="s">
        <v>66</v>
      </c>
      <c r="G53" s="268">
        <v>580</v>
      </c>
      <c r="H53" s="268">
        <v>410</v>
      </c>
      <c r="I53" s="289">
        <f t="shared" ref="I53:I116" si="5">H53/G53</f>
        <v>0.706896551724138</v>
      </c>
      <c r="J53" s="287" t="s">
        <v>218</v>
      </c>
      <c r="K53" s="287"/>
    </row>
    <row r="54" spans="1:11">
      <c r="A54" s="242"/>
      <c r="B54" s="89"/>
      <c r="C54" s="240">
        <v>44</v>
      </c>
      <c r="D54" s="250"/>
      <c r="E54" s="250" t="s">
        <v>67</v>
      </c>
      <c r="F54" s="250" t="s">
        <v>68</v>
      </c>
      <c r="G54" s="268">
        <v>617</v>
      </c>
      <c r="H54" s="268">
        <v>497</v>
      </c>
      <c r="I54" s="289">
        <f t="shared" si="5"/>
        <v>0.805510534846029</v>
      </c>
      <c r="J54" s="287" t="s">
        <v>218</v>
      </c>
      <c r="K54" s="287"/>
    </row>
    <row r="55" spans="1:11">
      <c r="A55" s="242"/>
      <c r="B55" s="89"/>
      <c r="C55" s="240">
        <v>45</v>
      </c>
      <c r="D55" s="250"/>
      <c r="E55" s="275" t="s">
        <v>69</v>
      </c>
      <c r="F55" s="250" t="s">
        <v>68</v>
      </c>
      <c r="G55" s="268">
        <v>2874</v>
      </c>
      <c r="H55" s="268">
        <v>2284</v>
      </c>
      <c r="I55" s="289">
        <f t="shared" si="5"/>
        <v>0.794711203897008</v>
      </c>
      <c r="J55" s="287" t="s">
        <v>218</v>
      </c>
      <c r="K55" s="287"/>
    </row>
    <row r="56" spans="1:11">
      <c r="A56" s="242"/>
      <c r="B56" s="89"/>
      <c r="C56" s="240">
        <v>46</v>
      </c>
      <c r="D56" s="250"/>
      <c r="E56" s="275" t="s">
        <v>140</v>
      </c>
      <c r="F56" s="264" t="s">
        <v>141</v>
      </c>
      <c r="G56" s="268">
        <v>1259</v>
      </c>
      <c r="H56" s="268">
        <v>952</v>
      </c>
      <c r="I56" s="289">
        <f t="shared" si="5"/>
        <v>0.756155679110405</v>
      </c>
      <c r="J56" s="287" t="s">
        <v>221</v>
      </c>
      <c r="K56" s="287"/>
    </row>
    <row r="57" spans="1:11">
      <c r="A57" s="242"/>
      <c r="B57" s="60"/>
      <c r="C57" s="252" t="s">
        <v>19</v>
      </c>
      <c r="D57" s="253"/>
      <c r="E57" s="253"/>
      <c r="F57" s="273"/>
      <c r="G57" s="270">
        <f>SUM(G53:G56)</f>
        <v>5330</v>
      </c>
      <c r="H57" s="270">
        <f>SUM(H53:H56)</f>
        <v>4143</v>
      </c>
      <c r="I57" s="290">
        <f t="shared" si="5"/>
        <v>0.777298311444653</v>
      </c>
      <c r="J57" s="291"/>
      <c r="K57" s="291"/>
    </row>
    <row r="58" spans="1:11">
      <c r="A58" s="257"/>
      <c r="B58" s="258" t="s">
        <v>51</v>
      </c>
      <c r="C58" s="259"/>
      <c r="D58" s="259"/>
      <c r="E58" s="259"/>
      <c r="F58" s="277"/>
      <c r="G58" s="278">
        <f>SUM(G44:G45,G48:G49,G51,G53:G56)</f>
        <v>14505</v>
      </c>
      <c r="H58" s="278">
        <f>SUM(H44:H45,H48:H49,H51,H53:H56)</f>
        <v>12647</v>
      </c>
      <c r="I58" s="292">
        <f t="shared" si="5"/>
        <v>0.871906239227852</v>
      </c>
      <c r="J58" s="293"/>
      <c r="K58" s="293"/>
    </row>
    <row r="59" spans="1:11">
      <c r="A59" s="238" t="s">
        <v>70</v>
      </c>
      <c r="B59" s="239" t="s">
        <v>71</v>
      </c>
      <c r="C59" s="240">
        <v>47</v>
      </c>
      <c r="D59" s="256" t="s">
        <v>72</v>
      </c>
      <c r="E59" s="280"/>
      <c r="F59" s="250" t="s">
        <v>73</v>
      </c>
      <c r="G59" s="268">
        <v>1859</v>
      </c>
      <c r="H59" s="268">
        <v>1499</v>
      </c>
      <c r="I59" s="289">
        <f t="shared" si="5"/>
        <v>0.806347498655191</v>
      </c>
      <c r="J59" s="287" t="s">
        <v>218</v>
      </c>
      <c r="K59" s="287"/>
    </row>
    <row r="60" spans="1:11">
      <c r="A60" s="242"/>
      <c r="B60" s="243"/>
      <c r="C60" s="240">
        <v>48</v>
      </c>
      <c r="D60" s="256" t="s">
        <v>74</v>
      </c>
      <c r="E60" s="280"/>
      <c r="F60" s="250" t="s">
        <v>75</v>
      </c>
      <c r="G60" s="268">
        <v>1094</v>
      </c>
      <c r="H60" s="268">
        <v>986</v>
      </c>
      <c r="I60" s="289">
        <f t="shared" si="5"/>
        <v>0.90127970749543</v>
      </c>
      <c r="J60" s="287" t="s">
        <v>218</v>
      </c>
      <c r="K60" s="287"/>
    </row>
    <row r="61" spans="1:11">
      <c r="A61" s="242"/>
      <c r="B61" s="243"/>
      <c r="C61" s="240">
        <v>49</v>
      </c>
      <c r="D61" s="256" t="s">
        <v>76</v>
      </c>
      <c r="E61" s="280"/>
      <c r="F61" s="250" t="s">
        <v>77</v>
      </c>
      <c r="G61" s="268">
        <v>1322</v>
      </c>
      <c r="H61" s="268">
        <v>1188</v>
      </c>
      <c r="I61" s="289">
        <f t="shared" si="5"/>
        <v>0.898638426626324</v>
      </c>
      <c r="J61" s="287" t="s">
        <v>218</v>
      </c>
      <c r="K61" s="287"/>
    </row>
    <row r="62" spans="1:11">
      <c r="A62" s="242"/>
      <c r="B62" s="243"/>
      <c r="C62" s="240">
        <v>50</v>
      </c>
      <c r="D62" s="262" t="s">
        <v>78</v>
      </c>
      <c r="E62" s="106"/>
      <c r="F62" s="281" t="s">
        <v>79</v>
      </c>
      <c r="G62" s="282">
        <v>678</v>
      </c>
      <c r="H62" s="240">
        <v>550</v>
      </c>
      <c r="I62" s="294">
        <f t="shared" si="5"/>
        <v>0.811209439528024</v>
      </c>
      <c r="J62" s="287" t="s">
        <v>221</v>
      </c>
      <c r="K62" s="287"/>
    </row>
    <row r="63" spans="1:11">
      <c r="A63" s="242"/>
      <c r="B63" s="243"/>
      <c r="C63" s="240">
        <v>51</v>
      </c>
      <c r="D63" s="262" t="s">
        <v>80</v>
      </c>
      <c r="E63" s="106"/>
      <c r="F63" s="281" t="s">
        <v>81</v>
      </c>
      <c r="G63" s="282">
        <v>1329</v>
      </c>
      <c r="H63" s="240">
        <v>974</v>
      </c>
      <c r="I63" s="294">
        <f t="shared" si="5"/>
        <v>0.73288186606471</v>
      </c>
      <c r="J63" s="287" t="s">
        <v>221</v>
      </c>
      <c r="K63" s="287"/>
    </row>
    <row r="64" spans="1:11">
      <c r="A64" s="242"/>
      <c r="B64" s="60"/>
      <c r="C64" s="252" t="s">
        <v>19</v>
      </c>
      <c r="D64" s="253"/>
      <c r="E64" s="253"/>
      <c r="F64" s="273"/>
      <c r="G64" s="283">
        <f>SUM(G59:G63)</f>
        <v>6282</v>
      </c>
      <c r="H64" s="283">
        <f t="shared" ref="H64" si="6">SUM(H59:H63)</f>
        <v>5197</v>
      </c>
      <c r="I64" s="295">
        <f t="shared" si="5"/>
        <v>0.827284304361668</v>
      </c>
      <c r="J64" s="291"/>
      <c r="K64" s="291"/>
    </row>
    <row r="65" spans="1:11">
      <c r="A65" s="242"/>
      <c r="B65" s="239" t="s">
        <v>155</v>
      </c>
      <c r="C65" s="240">
        <v>52</v>
      </c>
      <c r="D65" s="281" t="s">
        <v>255</v>
      </c>
      <c r="E65" s="320" t="s">
        <v>256</v>
      </c>
      <c r="F65" s="281" t="s">
        <v>157</v>
      </c>
      <c r="G65" s="282">
        <v>344</v>
      </c>
      <c r="H65" s="282">
        <v>180</v>
      </c>
      <c r="I65" s="294">
        <f t="shared" si="5"/>
        <v>0.523255813953488</v>
      </c>
      <c r="J65" s="287" t="s">
        <v>221</v>
      </c>
      <c r="K65" s="287"/>
    </row>
    <row r="66" spans="1:11">
      <c r="A66" s="242"/>
      <c r="B66" s="243"/>
      <c r="C66" s="240">
        <v>53</v>
      </c>
      <c r="D66" s="296"/>
      <c r="E66" s="320" t="s">
        <v>257</v>
      </c>
      <c r="F66" s="281" t="s">
        <v>159</v>
      </c>
      <c r="G66" s="282">
        <v>325</v>
      </c>
      <c r="H66" s="282">
        <v>76</v>
      </c>
      <c r="I66" s="294">
        <f t="shared" si="5"/>
        <v>0.233846153846154</v>
      </c>
      <c r="J66" s="287" t="s">
        <v>221</v>
      </c>
      <c r="K66" s="287"/>
    </row>
    <row r="67" spans="1:11">
      <c r="A67" s="242"/>
      <c r="B67" s="243"/>
      <c r="C67" s="240">
        <v>54</v>
      </c>
      <c r="D67" s="296"/>
      <c r="E67" s="320" t="s">
        <v>258</v>
      </c>
      <c r="F67" s="281" t="s">
        <v>161</v>
      </c>
      <c r="G67" s="282">
        <v>1155</v>
      </c>
      <c r="H67" s="282">
        <v>520</v>
      </c>
      <c r="I67" s="294">
        <f t="shared" si="5"/>
        <v>0.45021645021645</v>
      </c>
      <c r="J67" s="287" t="s">
        <v>221</v>
      </c>
      <c r="K67" s="287"/>
    </row>
    <row r="68" spans="1:11">
      <c r="A68" s="242"/>
      <c r="B68" s="243"/>
      <c r="C68" s="240">
        <v>55</v>
      </c>
      <c r="D68" s="296"/>
      <c r="E68" s="320" t="s">
        <v>259</v>
      </c>
      <c r="F68" s="281" t="s">
        <v>163</v>
      </c>
      <c r="G68" s="282">
        <v>1104</v>
      </c>
      <c r="H68" s="282">
        <v>458</v>
      </c>
      <c r="I68" s="294">
        <f t="shared" si="5"/>
        <v>0.414855072463768</v>
      </c>
      <c r="J68" s="287" t="s">
        <v>221</v>
      </c>
      <c r="K68" s="287"/>
    </row>
    <row r="69" spans="1:11">
      <c r="A69" s="242"/>
      <c r="B69" s="243"/>
      <c r="C69" s="240">
        <v>56</v>
      </c>
      <c r="D69" s="296"/>
      <c r="E69" s="275" t="s">
        <v>260</v>
      </c>
      <c r="F69" s="264" t="s">
        <v>200</v>
      </c>
      <c r="G69" s="240">
        <v>731</v>
      </c>
      <c r="H69" s="240">
        <v>180</v>
      </c>
      <c r="I69" s="345">
        <f t="shared" si="5"/>
        <v>0.246238030095759</v>
      </c>
      <c r="J69" s="287" t="s">
        <v>243</v>
      </c>
      <c r="K69" s="287"/>
    </row>
    <row r="70" spans="1:11">
      <c r="A70" s="242"/>
      <c r="B70" s="60"/>
      <c r="C70" s="252" t="s">
        <v>19</v>
      </c>
      <c r="D70" s="253"/>
      <c r="E70" s="253"/>
      <c r="F70" s="273"/>
      <c r="G70" s="283">
        <f>SUM(G65:G69)</f>
        <v>3659</v>
      </c>
      <c r="H70" s="283">
        <f>SUM(H65:H69)</f>
        <v>1414</v>
      </c>
      <c r="I70" s="295">
        <f t="shared" si="5"/>
        <v>0.386444383711397</v>
      </c>
      <c r="J70" s="291"/>
      <c r="K70" s="291"/>
    </row>
    <row r="71" customHeight="true" spans="1:11">
      <c r="A71" s="257"/>
      <c r="B71" s="297" t="s">
        <v>51</v>
      </c>
      <c r="C71" s="297"/>
      <c r="D71" s="297"/>
      <c r="E71" s="297"/>
      <c r="F71" s="297"/>
      <c r="G71" s="321">
        <f>SUM(G70,G64)</f>
        <v>9941</v>
      </c>
      <c r="H71" s="321">
        <f>SUM(H70,H64)</f>
        <v>6611</v>
      </c>
      <c r="I71" s="292">
        <f t="shared" si="5"/>
        <v>0.66502363947289</v>
      </c>
      <c r="J71" s="293"/>
      <c r="K71" s="293"/>
    </row>
    <row r="72" spans="1:11">
      <c r="A72" s="238" t="s">
        <v>82</v>
      </c>
      <c r="B72" s="239" t="s">
        <v>83</v>
      </c>
      <c r="C72" s="240">
        <v>57</v>
      </c>
      <c r="D72" s="256" t="s">
        <v>153</v>
      </c>
      <c r="E72" s="274"/>
      <c r="F72" s="250" t="s">
        <v>85</v>
      </c>
      <c r="G72" s="268">
        <v>360</v>
      </c>
      <c r="H72" s="268">
        <v>304</v>
      </c>
      <c r="I72" s="289">
        <f t="shared" si="5"/>
        <v>0.844444444444444</v>
      </c>
      <c r="J72" s="287" t="s">
        <v>218</v>
      </c>
      <c r="K72" s="287"/>
    </row>
    <row r="73" spans="1:11">
      <c r="A73" s="242"/>
      <c r="B73" s="243"/>
      <c r="C73" s="240">
        <v>58</v>
      </c>
      <c r="D73" s="256" t="s">
        <v>86</v>
      </c>
      <c r="E73" s="274"/>
      <c r="F73" s="250" t="s">
        <v>87</v>
      </c>
      <c r="G73" s="268">
        <v>247</v>
      </c>
      <c r="H73" s="268">
        <v>181</v>
      </c>
      <c r="I73" s="289">
        <f t="shared" si="5"/>
        <v>0.732793522267207</v>
      </c>
      <c r="J73" s="287" t="s">
        <v>218</v>
      </c>
      <c r="K73" s="287"/>
    </row>
    <row r="74" spans="1:11">
      <c r="A74" s="242"/>
      <c r="B74" s="246"/>
      <c r="C74" s="252" t="s">
        <v>19</v>
      </c>
      <c r="D74" s="253"/>
      <c r="E74" s="253"/>
      <c r="F74" s="273"/>
      <c r="G74" s="270">
        <f>SUM(G72:G73)</f>
        <v>607</v>
      </c>
      <c r="H74" s="270">
        <f>SUM(H72:H73)</f>
        <v>485</v>
      </c>
      <c r="I74" s="290">
        <f t="shared" si="5"/>
        <v>0.799011532125206</v>
      </c>
      <c r="J74" s="291"/>
      <c r="K74" s="291"/>
    </row>
    <row r="75" spans="1:11">
      <c r="A75" s="242"/>
      <c r="B75" s="239" t="s">
        <v>88</v>
      </c>
      <c r="C75" s="240">
        <v>59</v>
      </c>
      <c r="D75" s="256" t="s">
        <v>89</v>
      </c>
      <c r="E75" s="274"/>
      <c r="F75" s="250" t="s">
        <v>90</v>
      </c>
      <c r="G75" s="268">
        <v>841</v>
      </c>
      <c r="H75" s="268">
        <v>322</v>
      </c>
      <c r="I75" s="289">
        <f t="shared" si="5"/>
        <v>0.382877526753864</v>
      </c>
      <c r="J75" s="287" t="s">
        <v>221</v>
      </c>
      <c r="K75" s="287"/>
    </row>
    <row r="76" spans="1:11">
      <c r="A76" s="242"/>
      <c r="B76" s="89"/>
      <c r="C76" s="240">
        <v>60</v>
      </c>
      <c r="D76" s="256" t="s">
        <v>91</v>
      </c>
      <c r="E76" s="274"/>
      <c r="F76" s="250" t="s">
        <v>92</v>
      </c>
      <c r="G76" s="268">
        <v>560</v>
      </c>
      <c r="H76" s="268">
        <v>351</v>
      </c>
      <c r="I76" s="289">
        <f t="shared" si="5"/>
        <v>0.626785714285714</v>
      </c>
      <c r="J76" s="287" t="s">
        <v>218</v>
      </c>
      <c r="K76" s="287"/>
    </row>
    <row r="77" spans="1:11">
      <c r="A77" s="242"/>
      <c r="B77" s="89"/>
      <c r="C77" s="240">
        <v>61</v>
      </c>
      <c r="D77" s="250" t="s">
        <v>261</v>
      </c>
      <c r="E77" s="322" t="s">
        <v>93</v>
      </c>
      <c r="F77" s="250" t="s">
        <v>94</v>
      </c>
      <c r="G77" s="240">
        <v>2064</v>
      </c>
      <c r="H77" s="240">
        <v>1983</v>
      </c>
      <c r="I77" s="294">
        <f t="shared" si="5"/>
        <v>0.960755813953488</v>
      </c>
      <c r="J77" s="287" t="s">
        <v>218</v>
      </c>
      <c r="K77" s="287"/>
    </row>
    <row r="78" spans="1:11">
      <c r="A78" s="242"/>
      <c r="B78" s="89"/>
      <c r="C78" s="240">
        <v>62</v>
      </c>
      <c r="D78" s="250"/>
      <c r="E78" s="322" t="s">
        <v>95</v>
      </c>
      <c r="F78" s="250" t="s">
        <v>96</v>
      </c>
      <c r="G78" s="268">
        <v>718</v>
      </c>
      <c r="H78" s="268">
        <v>622</v>
      </c>
      <c r="I78" s="289">
        <f t="shared" si="5"/>
        <v>0.866295264623955</v>
      </c>
      <c r="J78" s="287" t="s">
        <v>218</v>
      </c>
      <c r="K78" s="287"/>
    </row>
    <row r="79" spans="1:11">
      <c r="A79" s="242"/>
      <c r="B79" s="60"/>
      <c r="C79" s="298" t="s">
        <v>19</v>
      </c>
      <c r="D79" s="299"/>
      <c r="E79" s="299"/>
      <c r="F79" s="323"/>
      <c r="G79" s="324">
        <f>SUM(G75:G78)</f>
        <v>4183</v>
      </c>
      <c r="H79" s="324">
        <f>SUM(H75:H78)</f>
        <v>3278</v>
      </c>
      <c r="I79" s="340">
        <f t="shared" si="5"/>
        <v>0.783648099450155</v>
      </c>
      <c r="J79" s="291"/>
      <c r="K79" s="291"/>
    </row>
    <row r="80" spans="1:11">
      <c r="A80" s="242"/>
      <c r="B80" s="300" t="s">
        <v>262</v>
      </c>
      <c r="C80" s="240">
        <v>63</v>
      </c>
      <c r="D80" s="245" t="s">
        <v>143</v>
      </c>
      <c r="E80" s="274"/>
      <c r="F80" s="264" t="s">
        <v>144</v>
      </c>
      <c r="G80" s="268">
        <v>1249</v>
      </c>
      <c r="H80" s="268">
        <v>1249</v>
      </c>
      <c r="I80" s="289">
        <f t="shared" si="5"/>
        <v>1</v>
      </c>
      <c r="J80" s="287" t="s">
        <v>221</v>
      </c>
      <c r="K80" s="287"/>
    </row>
    <row r="81" spans="1:11">
      <c r="A81" s="242"/>
      <c r="B81" s="60"/>
      <c r="C81" s="298" t="s">
        <v>19</v>
      </c>
      <c r="D81" s="299"/>
      <c r="E81" s="299"/>
      <c r="F81" s="323"/>
      <c r="G81" s="270">
        <f>SUM(G80)</f>
        <v>1249</v>
      </c>
      <c r="H81" s="270">
        <f>SUM(H80)</f>
        <v>1249</v>
      </c>
      <c r="I81" s="290">
        <f t="shared" si="5"/>
        <v>1</v>
      </c>
      <c r="J81" s="291"/>
      <c r="K81" s="291"/>
    </row>
    <row r="82" spans="1:11">
      <c r="A82" s="257"/>
      <c r="B82" s="258" t="s">
        <v>51</v>
      </c>
      <c r="C82" s="259"/>
      <c r="D82" s="259"/>
      <c r="E82" s="259"/>
      <c r="F82" s="277"/>
      <c r="G82" s="278">
        <f>SUM(G81,G79,G74)</f>
        <v>6039</v>
      </c>
      <c r="H82" s="278">
        <f>SUM(H72:H73,H75:H78,H80)</f>
        <v>5012</v>
      </c>
      <c r="I82" s="292">
        <f t="shared" si="5"/>
        <v>0.829938731578076</v>
      </c>
      <c r="J82" s="293"/>
      <c r="K82" s="293"/>
    </row>
    <row r="83" spans="1:11">
      <c r="A83" s="238" t="s">
        <v>97</v>
      </c>
      <c r="B83" s="239" t="s">
        <v>98</v>
      </c>
      <c r="C83" s="240">
        <v>64</v>
      </c>
      <c r="D83" s="256" t="s">
        <v>99</v>
      </c>
      <c r="E83" s="274"/>
      <c r="F83" s="250" t="s">
        <v>100</v>
      </c>
      <c r="G83" s="268">
        <v>1393</v>
      </c>
      <c r="H83" s="268">
        <v>1199</v>
      </c>
      <c r="I83" s="289">
        <f t="shared" si="5"/>
        <v>0.860732232591529</v>
      </c>
      <c r="J83" s="287" t="s">
        <v>218</v>
      </c>
      <c r="K83" s="287"/>
    </row>
    <row r="84" spans="1:11">
      <c r="A84" s="242"/>
      <c r="B84" s="60"/>
      <c r="C84" s="298" t="s">
        <v>19</v>
      </c>
      <c r="D84" s="299"/>
      <c r="E84" s="299"/>
      <c r="F84" s="323"/>
      <c r="G84" s="270">
        <f>SUM(G83)</f>
        <v>1393</v>
      </c>
      <c r="H84" s="270">
        <f>SUM(H83)</f>
        <v>1199</v>
      </c>
      <c r="I84" s="290">
        <f t="shared" si="5"/>
        <v>0.860732232591529</v>
      </c>
      <c r="J84" s="291"/>
      <c r="K84" s="291"/>
    </row>
    <row r="85" spans="1:11">
      <c r="A85" s="242"/>
      <c r="B85" s="260" t="s">
        <v>101</v>
      </c>
      <c r="C85" s="240">
        <v>65</v>
      </c>
      <c r="D85" s="256" t="s">
        <v>102</v>
      </c>
      <c r="E85" s="274"/>
      <c r="F85" s="250" t="s">
        <v>103</v>
      </c>
      <c r="G85" s="268">
        <v>1534</v>
      </c>
      <c r="H85" s="268">
        <v>1393</v>
      </c>
      <c r="I85" s="289">
        <f t="shared" si="5"/>
        <v>0.908083441981747</v>
      </c>
      <c r="J85" s="287" t="s">
        <v>218</v>
      </c>
      <c r="K85" s="287"/>
    </row>
    <row r="86" spans="1:11">
      <c r="A86" s="242"/>
      <c r="B86" s="301"/>
      <c r="C86" s="240">
        <v>66</v>
      </c>
      <c r="D86" s="254" t="s">
        <v>104</v>
      </c>
      <c r="E86" s="250" t="s">
        <v>263</v>
      </c>
      <c r="F86" s="250" t="s">
        <v>264</v>
      </c>
      <c r="G86" s="265">
        <v>1934</v>
      </c>
      <c r="H86" s="265">
        <v>1685</v>
      </c>
      <c r="I86" s="286">
        <f t="shared" si="5"/>
        <v>0.871251292657704</v>
      </c>
      <c r="J86" s="287" t="s">
        <v>218</v>
      </c>
      <c r="K86" s="287"/>
    </row>
    <row r="87" spans="1:11">
      <c r="A87" s="242"/>
      <c r="B87" s="301"/>
      <c r="C87" s="240">
        <v>67</v>
      </c>
      <c r="D87" s="255"/>
      <c r="E87" s="250" t="s">
        <v>265</v>
      </c>
      <c r="F87" s="250" t="s">
        <v>266</v>
      </c>
      <c r="G87" s="266"/>
      <c r="H87" s="266"/>
      <c r="I87" s="288"/>
      <c r="J87" s="287" t="s">
        <v>218</v>
      </c>
      <c r="K87" s="287"/>
    </row>
    <row r="88" spans="1:11">
      <c r="A88" s="242"/>
      <c r="B88" s="301"/>
      <c r="C88" s="240">
        <v>68</v>
      </c>
      <c r="D88" s="256" t="s">
        <v>106</v>
      </c>
      <c r="E88" s="274"/>
      <c r="F88" s="250" t="s">
        <v>107</v>
      </c>
      <c r="G88" s="240">
        <v>686</v>
      </c>
      <c r="H88" s="240">
        <v>515</v>
      </c>
      <c r="I88" s="289">
        <f t="shared" si="5"/>
        <v>0.750728862973761</v>
      </c>
      <c r="J88" s="287" t="s">
        <v>218</v>
      </c>
      <c r="K88" s="287"/>
    </row>
    <row r="89" spans="1:11">
      <c r="A89" s="242"/>
      <c r="B89" s="301"/>
      <c r="C89" s="298" t="s">
        <v>19</v>
      </c>
      <c r="D89" s="299"/>
      <c r="E89" s="299"/>
      <c r="F89" s="323"/>
      <c r="G89" s="359">
        <f>SUM(G85:G88)</f>
        <v>4154</v>
      </c>
      <c r="H89" s="359">
        <f>SUM(H85:H88)</f>
        <v>3593</v>
      </c>
      <c r="I89" s="368">
        <f t="shared" si="5"/>
        <v>0.864949446316803</v>
      </c>
      <c r="J89" s="291"/>
      <c r="K89" s="291"/>
    </row>
    <row r="90" spans="1:11">
      <c r="A90" s="242"/>
      <c r="B90" s="260" t="s">
        <v>267</v>
      </c>
      <c r="C90" s="240">
        <v>69</v>
      </c>
      <c r="D90" s="256" t="s">
        <v>208</v>
      </c>
      <c r="E90" s="274"/>
      <c r="F90" s="250" t="s">
        <v>209</v>
      </c>
      <c r="G90" s="240">
        <v>1055</v>
      </c>
      <c r="H90" s="240">
        <v>186</v>
      </c>
      <c r="I90" s="294">
        <f t="shared" si="5"/>
        <v>0.176303317535545</v>
      </c>
      <c r="J90" s="287" t="s">
        <v>243</v>
      </c>
      <c r="K90" s="287"/>
    </row>
    <row r="91" spans="1:11">
      <c r="A91" s="242"/>
      <c r="B91" s="260"/>
      <c r="C91" s="240">
        <v>70</v>
      </c>
      <c r="D91" s="256" t="s">
        <v>210</v>
      </c>
      <c r="E91" s="274"/>
      <c r="F91" s="250" t="s">
        <v>211</v>
      </c>
      <c r="G91" s="240">
        <v>892</v>
      </c>
      <c r="H91" s="240">
        <v>127</v>
      </c>
      <c r="I91" s="294">
        <f t="shared" si="5"/>
        <v>0.14237668161435</v>
      </c>
      <c r="J91" s="287" t="s">
        <v>243</v>
      </c>
      <c r="K91" s="287"/>
    </row>
    <row r="92" spans="1:11">
      <c r="A92" s="242"/>
      <c r="B92" s="260"/>
      <c r="C92" s="240">
        <v>71</v>
      </c>
      <c r="D92" s="256" t="s">
        <v>212</v>
      </c>
      <c r="E92" s="274"/>
      <c r="F92" s="250" t="s">
        <v>213</v>
      </c>
      <c r="G92" s="240">
        <v>221</v>
      </c>
      <c r="H92" s="240">
        <v>101</v>
      </c>
      <c r="I92" s="294">
        <f t="shared" si="5"/>
        <v>0.457013574660633</v>
      </c>
      <c r="J92" s="287" t="s">
        <v>268</v>
      </c>
      <c r="K92" s="287"/>
    </row>
    <row r="93" spans="1:11">
      <c r="A93" s="242"/>
      <c r="B93" s="301"/>
      <c r="C93" s="252" t="s">
        <v>19</v>
      </c>
      <c r="D93" s="253"/>
      <c r="E93" s="253"/>
      <c r="F93" s="273"/>
      <c r="G93" s="270">
        <f>SUM(G90:G92)</f>
        <v>2168</v>
      </c>
      <c r="H93" s="270">
        <f>SUM(H90:H92)</f>
        <v>414</v>
      </c>
      <c r="I93" s="290">
        <f t="shared" si="5"/>
        <v>0.190959409594096</v>
      </c>
      <c r="J93" s="291"/>
      <c r="K93" s="291"/>
    </row>
    <row r="94" spans="1:11">
      <c r="A94" s="257"/>
      <c r="B94" s="258" t="s">
        <v>51</v>
      </c>
      <c r="C94" s="259"/>
      <c r="D94" s="259"/>
      <c r="E94" s="259"/>
      <c r="F94" s="277"/>
      <c r="G94" s="278">
        <f>SUM(G84,G89,G93)</f>
        <v>7715</v>
      </c>
      <c r="H94" s="278">
        <f>SUM(H84,H89,H93)</f>
        <v>5206</v>
      </c>
      <c r="I94" s="292">
        <f t="shared" si="5"/>
        <v>0.674789371354504</v>
      </c>
      <c r="J94" s="293"/>
      <c r="K94" s="293"/>
    </row>
    <row r="95" spans="1:11">
      <c r="A95" s="238" t="s">
        <v>108</v>
      </c>
      <c r="B95" s="239" t="s">
        <v>109</v>
      </c>
      <c r="C95" s="300">
        <v>72</v>
      </c>
      <c r="D95" s="254" t="s">
        <v>110</v>
      </c>
      <c r="E95" s="250" t="s">
        <v>269</v>
      </c>
      <c r="F95" s="250" t="s">
        <v>270</v>
      </c>
      <c r="G95" s="265">
        <v>5774</v>
      </c>
      <c r="H95" s="265">
        <v>5218</v>
      </c>
      <c r="I95" s="286">
        <f t="shared" si="5"/>
        <v>0.903706269483893</v>
      </c>
      <c r="J95" s="287" t="s">
        <v>218</v>
      </c>
      <c r="K95" s="287"/>
    </row>
    <row r="96" spans="1:11">
      <c r="A96" s="242"/>
      <c r="B96" s="89"/>
      <c r="C96" s="302"/>
      <c r="D96" s="303"/>
      <c r="E96" s="250" t="s">
        <v>271</v>
      </c>
      <c r="F96" s="250" t="s">
        <v>272</v>
      </c>
      <c r="G96" s="326"/>
      <c r="H96" s="326"/>
      <c r="I96" s="341"/>
      <c r="J96" s="287" t="s">
        <v>218</v>
      </c>
      <c r="K96" s="287"/>
    </row>
    <row r="97" spans="1:11">
      <c r="A97" s="242"/>
      <c r="B97" s="89"/>
      <c r="C97" s="302"/>
      <c r="D97" s="303"/>
      <c r="E97" s="250" t="s">
        <v>273</v>
      </c>
      <c r="F97" s="250" t="s">
        <v>274</v>
      </c>
      <c r="G97" s="326"/>
      <c r="H97" s="326"/>
      <c r="I97" s="341"/>
      <c r="J97" s="287" t="s">
        <v>218</v>
      </c>
      <c r="K97" s="287"/>
    </row>
    <row r="98" spans="1:11">
      <c r="A98" s="242"/>
      <c r="B98" s="89"/>
      <c r="C98" s="304"/>
      <c r="D98" s="255"/>
      <c r="E98" s="250" t="s">
        <v>275</v>
      </c>
      <c r="F98" s="250" t="s">
        <v>276</v>
      </c>
      <c r="G98" s="266"/>
      <c r="H98" s="266"/>
      <c r="I98" s="288"/>
      <c r="J98" s="287" t="s">
        <v>218</v>
      </c>
      <c r="K98" s="287"/>
    </row>
    <row r="99" spans="1:11">
      <c r="A99" s="242"/>
      <c r="B99" s="60"/>
      <c r="C99" s="252" t="s">
        <v>19</v>
      </c>
      <c r="D99" s="253"/>
      <c r="E99" s="253"/>
      <c r="F99" s="273"/>
      <c r="G99" s="327">
        <f>G95</f>
        <v>5774</v>
      </c>
      <c r="H99" s="327">
        <f>H95</f>
        <v>5218</v>
      </c>
      <c r="I99" s="342">
        <f>H99/G99</f>
        <v>0.903706269483893</v>
      </c>
      <c r="J99" s="291"/>
      <c r="K99" s="291"/>
    </row>
    <row r="100" spans="1:11">
      <c r="A100" s="242"/>
      <c r="B100" s="239" t="s">
        <v>112</v>
      </c>
      <c r="C100" s="260">
        <v>73</v>
      </c>
      <c r="D100" s="254" t="s">
        <v>113</v>
      </c>
      <c r="E100" s="272" t="s">
        <v>277</v>
      </c>
      <c r="F100" s="250" t="s">
        <v>278</v>
      </c>
      <c r="G100" s="265">
        <v>1517</v>
      </c>
      <c r="H100" s="265">
        <v>1428</v>
      </c>
      <c r="I100" s="286">
        <f t="shared" si="5"/>
        <v>0.941331575477917</v>
      </c>
      <c r="J100" s="287" t="s">
        <v>218</v>
      </c>
      <c r="K100" s="287"/>
    </row>
    <row r="101" spans="1:11">
      <c r="A101" s="242"/>
      <c r="B101" s="243"/>
      <c r="C101" s="260">
        <v>74</v>
      </c>
      <c r="D101" s="255"/>
      <c r="E101" s="272" t="s">
        <v>279</v>
      </c>
      <c r="F101" s="250" t="s">
        <v>280</v>
      </c>
      <c r="G101" s="266"/>
      <c r="H101" s="266"/>
      <c r="I101" s="288"/>
      <c r="J101" s="287" t="s">
        <v>218</v>
      </c>
      <c r="K101" s="287"/>
    </row>
    <row r="102" spans="1:11">
      <c r="A102" s="242"/>
      <c r="B102" s="243"/>
      <c r="C102" s="260">
        <v>75</v>
      </c>
      <c r="D102" s="256" t="s">
        <v>115</v>
      </c>
      <c r="E102" s="280"/>
      <c r="F102" s="250" t="s">
        <v>116</v>
      </c>
      <c r="G102" s="268">
        <v>2046</v>
      </c>
      <c r="H102" s="268">
        <v>2029</v>
      </c>
      <c r="I102" s="289">
        <f t="shared" si="5"/>
        <v>0.99169110459433</v>
      </c>
      <c r="J102" s="287" t="s">
        <v>218</v>
      </c>
      <c r="K102" s="287"/>
    </row>
    <row r="103" spans="1:11">
      <c r="A103" s="242"/>
      <c r="B103" s="246"/>
      <c r="C103" s="252" t="s">
        <v>19</v>
      </c>
      <c r="D103" s="253"/>
      <c r="E103" s="253"/>
      <c r="F103" s="273"/>
      <c r="G103" s="270">
        <f>SUM(G100:G102)</f>
        <v>3563</v>
      </c>
      <c r="H103" s="270">
        <f>SUM(H100:H102)</f>
        <v>3457</v>
      </c>
      <c r="I103" s="290">
        <f t="shared" si="5"/>
        <v>0.970249789503228</v>
      </c>
      <c r="J103" s="291"/>
      <c r="K103" s="291"/>
    </row>
    <row r="104" spans="1:11">
      <c r="A104" s="242"/>
      <c r="B104" s="261" t="s">
        <v>117</v>
      </c>
      <c r="C104" s="240">
        <v>76</v>
      </c>
      <c r="D104" s="256" t="s">
        <v>118</v>
      </c>
      <c r="E104" s="274"/>
      <c r="F104" s="250" t="s">
        <v>119</v>
      </c>
      <c r="G104" s="268">
        <v>3174</v>
      </c>
      <c r="H104" s="268">
        <v>3001</v>
      </c>
      <c r="I104" s="289">
        <f t="shared" si="5"/>
        <v>0.945494643982357</v>
      </c>
      <c r="J104" s="287" t="s">
        <v>218</v>
      </c>
      <c r="K104" s="287"/>
    </row>
    <row r="105" spans="1:11">
      <c r="A105" s="242"/>
      <c r="B105" s="305"/>
      <c r="C105" s="252" t="s">
        <v>19</v>
      </c>
      <c r="D105" s="253"/>
      <c r="E105" s="253"/>
      <c r="F105" s="273"/>
      <c r="G105" s="270">
        <f>SUM(G104:G104)</f>
        <v>3174</v>
      </c>
      <c r="H105" s="270">
        <f>SUM(H104:H104)</f>
        <v>3001</v>
      </c>
      <c r="I105" s="290">
        <f t="shared" si="5"/>
        <v>0.945494643982357</v>
      </c>
      <c r="J105" s="291"/>
      <c r="K105" s="291"/>
    </row>
    <row r="106" spans="1:11">
      <c r="A106" s="242"/>
      <c r="B106" s="239" t="s">
        <v>121</v>
      </c>
      <c r="C106" s="240">
        <v>77</v>
      </c>
      <c r="D106" s="250" t="s">
        <v>281</v>
      </c>
      <c r="E106" s="250" t="s">
        <v>122</v>
      </c>
      <c r="F106" s="250" t="s">
        <v>282</v>
      </c>
      <c r="G106" s="265">
        <v>1300</v>
      </c>
      <c r="H106" s="265">
        <v>1083</v>
      </c>
      <c r="I106" s="286">
        <f t="shared" si="5"/>
        <v>0.833076923076923</v>
      </c>
      <c r="J106" s="287" t="s">
        <v>218</v>
      </c>
      <c r="K106" s="287"/>
    </row>
    <row r="107" spans="1:11">
      <c r="A107" s="242"/>
      <c r="B107" s="243"/>
      <c r="C107" s="240">
        <v>78</v>
      </c>
      <c r="D107" s="275"/>
      <c r="E107" s="275" t="s">
        <v>145</v>
      </c>
      <c r="F107" s="250" t="s">
        <v>146</v>
      </c>
      <c r="G107" s="328">
        <v>1207</v>
      </c>
      <c r="H107" s="268">
        <v>861</v>
      </c>
      <c r="I107" s="289">
        <f t="shared" si="5"/>
        <v>0.713338856669428</v>
      </c>
      <c r="J107" s="287" t="s">
        <v>221</v>
      </c>
      <c r="K107" s="287"/>
    </row>
    <row r="108" spans="1:11">
      <c r="A108" s="242"/>
      <c r="B108" s="243"/>
      <c r="C108" s="240">
        <v>79</v>
      </c>
      <c r="D108" s="275"/>
      <c r="E108" s="275" t="s">
        <v>147</v>
      </c>
      <c r="F108" s="250" t="s">
        <v>148</v>
      </c>
      <c r="G108" s="328">
        <v>1617</v>
      </c>
      <c r="H108" s="268">
        <v>1283</v>
      </c>
      <c r="I108" s="289">
        <f t="shared" si="5"/>
        <v>0.793444650587508</v>
      </c>
      <c r="J108" s="287" t="s">
        <v>221</v>
      </c>
      <c r="K108" s="287"/>
    </row>
    <row r="109" spans="1:11">
      <c r="A109" s="242"/>
      <c r="B109" s="243"/>
      <c r="C109" s="240">
        <v>80</v>
      </c>
      <c r="D109" s="275"/>
      <c r="E109" s="322" t="s">
        <v>126</v>
      </c>
      <c r="F109" s="250" t="s">
        <v>127</v>
      </c>
      <c r="G109" s="328">
        <v>775</v>
      </c>
      <c r="H109" s="268">
        <v>453</v>
      </c>
      <c r="I109" s="289">
        <f t="shared" si="5"/>
        <v>0.584516129032258</v>
      </c>
      <c r="J109" s="287" t="s">
        <v>221</v>
      </c>
      <c r="K109" s="287"/>
    </row>
    <row r="110" spans="1:11">
      <c r="A110" s="242"/>
      <c r="B110" s="243"/>
      <c r="C110" s="240">
        <v>81</v>
      </c>
      <c r="D110" s="275"/>
      <c r="E110" s="322" t="s">
        <v>128</v>
      </c>
      <c r="F110" s="264" t="s">
        <v>150</v>
      </c>
      <c r="G110" s="268">
        <v>1741</v>
      </c>
      <c r="H110" s="268">
        <v>1243</v>
      </c>
      <c r="I110" s="289">
        <f t="shared" si="5"/>
        <v>0.713957495692131</v>
      </c>
      <c r="J110" s="287" t="s">
        <v>221</v>
      </c>
      <c r="K110" s="287"/>
    </row>
    <row r="111" spans="1:11">
      <c r="A111" s="242"/>
      <c r="B111" s="246"/>
      <c r="C111" s="252" t="s">
        <v>19</v>
      </c>
      <c r="D111" s="253"/>
      <c r="E111" s="253"/>
      <c r="F111" s="273"/>
      <c r="G111" s="270">
        <f>SUM(G106:G110)</f>
        <v>6640</v>
      </c>
      <c r="H111" s="270">
        <f>SUM(H106:H110)</f>
        <v>4923</v>
      </c>
      <c r="I111" s="290">
        <f t="shared" si="5"/>
        <v>0.741415662650602</v>
      </c>
      <c r="J111" s="291"/>
      <c r="K111" s="291"/>
    </row>
    <row r="112" spans="1:11">
      <c r="A112" s="242"/>
      <c r="B112" s="239" t="s">
        <v>129</v>
      </c>
      <c r="C112" s="240">
        <v>82</v>
      </c>
      <c r="D112" s="256" t="s">
        <v>130</v>
      </c>
      <c r="E112" s="274"/>
      <c r="F112" s="250" t="s">
        <v>131</v>
      </c>
      <c r="G112" s="328">
        <v>1168</v>
      </c>
      <c r="H112" s="268">
        <v>1111</v>
      </c>
      <c r="I112" s="289">
        <f t="shared" si="5"/>
        <v>0.951198630136986</v>
      </c>
      <c r="J112" s="287" t="s">
        <v>221</v>
      </c>
      <c r="K112" s="287"/>
    </row>
    <row r="113" spans="1:11">
      <c r="A113" s="242"/>
      <c r="B113" s="243"/>
      <c r="C113" s="240">
        <v>83</v>
      </c>
      <c r="D113" s="256" t="s">
        <v>132</v>
      </c>
      <c r="E113" s="274"/>
      <c r="F113" s="250" t="s">
        <v>133</v>
      </c>
      <c r="G113" s="328">
        <v>1483</v>
      </c>
      <c r="H113" s="268">
        <v>1013</v>
      </c>
      <c r="I113" s="289">
        <f t="shared" si="5"/>
        <v>0.683074848280512</v>
      </c>
      <c r="J113" s="287" t="s">
        <v>221</v>
      </c>
      <c r="K113" s="287"/>
    </row>
    <row r="114" spans="1:11">
      <c r="A114" s="242"/>
      <c r="B114" s="246"/>
      <c r="C114" s="252" t="s">
        <v>19</v>
      </c>
      <c r="D114" s="253"/>
      <c r="E114" s="253"/>
      <c r="F114" s="273"/>
      <c r="G114" s="270">
        <f>SUM(G112:G113)</f>
        <v>2651</v>
      </c>
      <c r="H114" s="270">
        <f>SUM(H112:H113)</f>
        <v>2124</v>
      </c>
      <c r="I114" s="290">
        <f t="shared" si="5"/>
        <v>0.801207091663523</v>
      </c>
      <c r="J114" s="291"/>
      <c r="K114" s="291"/>
    </row>
    <row r="115" spans="1:11">
      <c r="A115" s="257"/>
      <c r="B115" s="258" t="s">
        <v>51</v>
      </c>
      <c r="C115" s="259"/>
      <c r="D115" s="259"/>
      <c r="E115" s="259"/>
      <c r="F115" s="277"/>
      <c r="G115" s="329">
        <f>SUM(G114,G111,G105,G103,G99)</f>
        <v>21802</v>
      </c>
      <c r="H115" s="329">
        <f>SUM(H114,H111,H105,H103,H99)</f>
        <v>18723</v>
      </c>
      <c r="I115" s="292">
        <f t="shared" si="5"/>
        <v>0.858774424364737</v>
      </c>
      <c r="J115" s="293"/>
      <c r="K115" s="293"/>
    </row>
    <row r="116" spans="1:11">
      <c r="A116" s="306" t="s">
        <v>134</v>
      </c>
      <c r="B116" s="307">
        <v>21</v>
      </c>
      <c r="C116" s="308">
        <v>83</v>
      </c>
      <c r="D116" s="309"/>
      <c r="E116" s="309"/>
      <c r="F116" s="330"/>
      <c r="G116" s="331">
        <f>SUM(B116:F116,G43,G58,G71,G82,G94,G115)</f>
        <v>94500</v>
      </c>
      <c r="H116" s="332">
        <f>SUM(H43,H58,H71,H82,H94,H115)</f>
        <v>73851</v>
      </c>
      <c r="I116" s="343">
        <f t="shared" si="5"/>
        <v>0.781492063492063</v>
      </c>
      <c r="J116" s="344"/>
      <c r="K116" s="344"/>
    </row>
    <row r="119" ht="19.5" customHeight="true" spans="1:9">
      <c r="A119" s="349" t="s">
        <v>291</v>
      </c>
      <c r="B119" s="350"/>
      <c r="C119" s="350"/>
      <c r="D119" s="350"/>
      <c r="E119" s="350"/>
      <c r="F119" s="360"/>
      <c r="G119" s="221"/>
      <c r="H119" s="221"/>
      <c r="I119" s="221"/>
    </row>
    <row r="120" spans="1:9">
      <c r="A120" s="351" t="s">
        <v>284</v>
      </c>
      <c r="B120" s="351" t="s">
        <v>285</v>
      </c>
      <c r="C120" s="352"/>
      <c r="D120" s="352"/>
      <c r="E120" s="351" t="s">
        <v>286</v>
      </c>
      <c r="F120" s="351" t="s">
        <v>287</v>
      </c>
      <c r="G120" s="361" t="s">
        <v>288</v>
      </c>
      <c r="H120" s="362"/>
      <c r="I120" s="369"/>
    </row>
    <row r="121" customHeight="true" spans="1:8">
      <c r="A121" s="353">
        <v>1</v>
      </c>
      <c r="B121" s="354" t="s">
        <v>9</v>
      </c>
      <c r="C121" s="355"/>
      <c r="D121" s="355"/>
      <c r="E121" s="354">
        <v>118</v>
      </c>
      <c r="F121" s="363">
        <f>E121/H43</f>
        <v>0.00460003118665211</v>
      </c>
      <c r="G121" s="364">
        <v>118</v>
      </c>
      <c r="H121" s="362"/>
    </row>
    <row r="122" customHeight="true" spans="1:8">
      <c r="A122" s="353">
        <v>2</v>
      </c>
      <c r="B122" s="354" t="s">
        <v>52</v>
      </c>
      <c r="C122" s="355"/>
      <c r="D122" s="355"/>
      <c r="E122" s="354">
        <v>15</v>
      </c>
      <c r="F122" s="363">
        <f>E122/H58</f>
        <v>0.00118605202814897</v>
      </c>
      <c r="G122" s="364">
        <v>14</v>
      </c>
      <c r="H122" s="362"/>
    </row>
    <row r="123" customHeight="true" spans="1:8">
      <c r="A123" s="353">
        <v>3</v>
      </c>
      <c r="B123" s="354" t="s">
        <v>108</v>
      </c>
      <c r="C123" s="355"/>
      <c r="D123" s="355"/>
      <c r="E123" s="354">
        <v>146</v>
      </c>
      <c r="F123" s="363">
        <f>E123/H115</f>
        <v>0.00779789563638306</v>
      </c>
      <c r="G123" s="364">
        <v>53</v>
      </c>
      <c r="H123" s="362"/>
    </row>
    <row r="124" customHeight="true" spans="1:8">
      <c r="A124" s="353">
        <v>4</v>
      </c>
      <c r="B124" s="354" t="s">
        <v>82</v>
      </c>
      <c r="C124" s="355"/>
      <c r="D124" s="355"/>
      <c r="E124" s="354">
        <v>6</v>
      </c>
      <c r="F124" s="363">
        <f>E124/H82</f>
        <v>0.00119712689545092</v>
      </c>
      <c r="G124" s="364">
        <v>2</v>
      </c>
      <c r="H124" s="362"/>
    </row>
    <row r="125" customHeight="true" spans="1:8">
      <c r="A125" s="353">
        <v>5</v>
      </c>
      <c r="B125" s="354" t="s">
        <v>97</v>
      </c>
      <c r="C125" s="355"/>
      <c r="D125" s="355"/>
      <c r="E125" s="354">
        <v>3</v>
      </c>
      <c r="F125" s="363">
        <f>E125/H94</f>
        <v>0.000576258163657318</v>
      </c>
      <c r="G125" s="364">
        <v>3</v>
      </c>
      <c r="H125" s="362"/>
    </row>
    <row r="126" customHeight="true" spans="1:8">
      <c r="A126" s="353">
        <v>6</v>
      </c>
      <c r="B126" s="354" t="s">
        <v>70</v>
      </c>
      <c r="C126" s="355"/>
      <c r="D126" s="355"/>
      <c r="E126" s="354">
        <v>277</v>
      </c>
      <c r="F126" s="363">
        <f>E126/H71</f>
        <v>0.0418998638632582</v>
      </c>
      <c r="G126" s="364">
        <v>18</v>
      </c>
      <c r="H126" s="362"/>
    </row>
    <row r="127" customHeight="true" spans="1:8">
      <c r="A127" s="356"/>
      <c r="B127" s="357" t="s">
        <v>134</v>
      </c>
      <c r="C127" s="358"/>
      <c r="D127" s="358"/>
      <c r="E127" s="357">
        <f>SUM(E121:E126)</f>
        <v>565</v>
      </c>
      <c r="F127" s="365">
        <f>E127/H116</f>
        <v>0.00765053960000542</v>
      </c>
      <c r="G127" s="366">
        <v>169</v>
      </c>
      <c r="H127" s="367"/>
    </row>
  </sheetData>
  <mergeCells count="155">
    <mergeCell ref="A1:J1"/>
    <mergeCell ref="D2:E2"/>
    <mergeCell ref="D5:E5"/>
    <mergeCell ref="D6:E6"/>
    <mergeCell ref="D7:E7"/>
    <mergeCell ref="C8:F8"/>
    <mergeCell ref="D9:E9"/>
    <mergeCell ref="D10:E10"/>
    <mergeCell ref="D11:E11"/>
    <mergeCell ref="D12:E12"/>
    <mergeCell ref="C18:F18"/>
    <mergeCell ref="D21:E21"/>
    <mergeCell ref="D24:E24"/>
    <mergeCell ref="D25:E25"/>
    <mergeCell ref="D26:E26"/>
    <mergeCell ref="D27:E27"/>
    <mergeCell ref="D28:E28"/>
    <mergeCell ref="C29:F29"/>
    <mergeCell ref="D30:E30"/>
    <mergeCell ref="D31:E31"/>
    <mergeCell ref="D34:E34"/>
    <mergeCell ref="D37:E37"/>
    <mergeCell ref="D38:E38"/>
    <mergeCell ref="D39:E39"/>
    <mergeCell ref="D40:E40"/>
    <mergeCell ref="D41:E41"/>
    <mergeCell ref="C42:F42"/>
    <mergeCell ref="B43:F43"/>
    <mergeCell ref="D44:E44"/>
    <mergeCell ref="C47:F47"/>
    <mergeCell ref="D48:E48"/>
    <mergeCell ref="D49:E49"/>
    <mergeCell ref="C50:F50"/>
    <mergeCell ref="D51:E51"/>
    <mergeCell ref="C52:F52"/>
    <mergeCell ref="C57:F57"/>
    <mergeCell ref="B58:F58"/>
    <mergeCell ref="D59:E59"/>
    <mergeCell ref="D60:E60"/>
    <mergeCell ref="D61:E61"/>
    <mergeCell ref="D62:E62"/>
    <mergeCell ref="D63:E63"/>
    <mergeCell ref="C64:F64"/>
    <mergeCell ref="C70:F70"/>
    <mergeCell ref="B71:F71"/>
    <mergeCell ref="D72:E72"/>
    <mergeCell ref="D73:E73"/>
    <mergeCell ref="C74:F74"/>
    <mergeCell ref="D75:E75"/>
    <mergeCell ref="D76:E76"/>
    <mergeCell ref="C79:F79"/>
    <mergeCell ref="D80:E80"/>
    <mergeCell ref="C81:F81"/>
    <mergeCell ref="B82:F82"/>
    <mergeCell ref="D83:E83"/>
    <mergeCell ref="C84:F84"/>
    <mergeCell ref="D85:E85"/>
    <mergeCell ref="D88:E88"/>
    <mergeCell ref="C89:F89"/>
    <mergeCell ref="D90:E90"/>
    <mergeCell ref="D91:E91"/>
    <mergeCell ref="D92:E92"/>
    <mergeCell ref="C93:F93"/>
    <mergeCell ref="B94:F94"/>
    <mergeCell ref="C99:F99"/>
    <mergeCell ref="D102:E102"/>
    <mergeCell ref="C103:F103"/>
    <mergeCell ref="D104:E104"/>
    <mergeCell ref="C105:F105"/>
    <mergeCell ref="C111:F111"/>
    <mergeCell ref="D112:E112"/>
    <mergeCell ref="D113:E113"/>
    <mergeCell ref="C114:F114"/>
    <mergeCell ref="B115:F115"/>
    <mergeCell ref="C116:F116"/>
    <mergeCell ref="A119:I119"/>
    <mergeCell ref="B120:D120"/>
    <mergeCell ref="G120:H120"/>
    <mergeCell ref="B121:D121"/>
    <mergeCell ref="G121:H121"/>
    <mergeCell ref="B122:D122"/>
    <mergeCell ref="G122:H122"/>
    <mergeCell ref="B123:D123"/>
    <mergeCell ref="G123:H123"/>
    <mergeCell ref="B124:D124"/>
    <mergeCell ref="G124:H124"/>
    <mergeCell ref="B125:D125"/>
    <mergeCell ref="G125:H125"/>
    <mergeCell ref="B126:D126"/>
    <mergeCell ref="G126:H126"/>
    <mergeCell ref="B127:D127"/>
    <mergeCell ref="G127:H127"/>
    <mergeCell ref="A3:A43"/>
    <mergeCell ref="A44:A58"/>
    <mergeCell ref="A59:A71"/>
    <mergeCell ref="A72:A82"/>
    <mergeCell ref="A83:A94"/>
    <mergeCell ref="A95:A115"/>
    <mergeCell ref="B3:B8"/>
    <mergeCell ref="B9:B18"/>
    <mergeCell ref="B19:B29"/>
    <mergeCell ref="B30:B42"/>
    <mergeCell ref="B44:B47"/>
    <mergeCell ref="B48:B50"/>
    <mergeCell ref="B51:B52"/>
    <mergeCell ref="B53:B57"/>
    <mergeCell ref="B59:B64"/>
    <mergeCell ref="B65:B70"/>
    <mergeCell ref="B72:B74"/>
    <mergeCell ref="B75:B79"/>
    <mergeCell ref="B80:B81"/>
    <mergeCell ref="B83:B84"/>
    <mergeCell ref="B85:B89"/>
    <mergeCell ref="B90:B93"/>
    <mergeCell ref="B95:B99"/>
    <mergeCell ref="B100:B103"/>
    <mergeCell ref="B104:B105"/>
    <mergeCell ref="B106:B111"/>
    <mergeCell ref="B112:B114"/>
    <mergeCell ref="C95:C98"/>
    <mergeCell ref="D3:D4"/>
    <mergeCell ref="D13:D17"/>
    <mergeCell ref="D19:D20"/>
    <mergeCell ref="D22:D23"/>
    <mergeCell ref="D32:D33"/>
    <mergeCell ref="D35:D36"/>
    <mergeCell ref="D45:D46"/>
    <mergeCell ref="D53:D56"/>
    <mergeCell ref="D65:D69"/>
    <mergeCell ref="D77:D78"/>
    <mergeCell ref="D86:D87"/>
    <mergeCell ref="D95:D98"/>
    <mergeCell ref="D100:D101"/>
    <mergeCell ref="D106:D110"/>
    <mergeCell ref="G3:G4"/>
    <mergeCell ref="G19:G20"/>
    <mergeCell ref="G22:G23"/>
    <mergeCell ref="G45:G46"/>
    <mergeCell ref="G86:G87"/>
    <mergeCell ref="G95:G98"/>
    <mergeCell ref="G100:G101"/>
    <mergeCell ref="H3:H4"/>
    <mergeCell ref="H19:H20"/>
    <mergeCell ref="H22:H23"/>
    <mergeCell ref="H45:H46"/>
    <mergeCell ref="H86:H87"/>
    <mergeCell ref="H95:H98"/>
    <mergeCell ref="H100:H101"/>
    <mergeCell ref="I3:I4"/>
    <mergeCell ref="I19:I20"/>
    <mergeCell ref="I22:I23"/>
    <mergeCell ref="I45:I46"/>
    <mergeCell ref="I86:I87"/>
    <mergeCell ref="I95:I98"/>
    <mergeCell ref="I100:I101"/>
  </mergeCells>
  <printOptions horizontalCentered="true"/>
  <pageMargins left="0.708661417322835" right="0.708661417322835" top="0.708661417322835" bottom="0.708661417322835" header="0.31496062992126" footer="0.31496062992126"/>
  <pageSetup paperSize="9" fitToHeight="2" orientation="portrait"/>
  <headerFooter>
    <oddHeader>&amp;L&amp;"-,加粗"&amp;12附件1</oddHead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workbookViewId="0">
      <selection activeCell="M110" sqref="M110"/>
    </sheetView>
  </sheetViews>
  <sheetFormatPr defaultColWidth="9" defaultRowHeight="13.5"/>
  <cols>
    <col min="1" max="1" width="5.125" customWidth="true"/>
    <col min="2" max="2" width="9.5" customWidth="true"/>
    <col min="3" max="3" width="3.625" customWidth="true"/>
    <col min="4" max="4" width="11.625" style="143" customWidth="true"/>
    <col min="5" max="5" width="12.75" style="143" customWidth="true"/>
    <col min="6" max="6" width="13" customWidth="true"/>
    <col min="7" max="7" width="7.125" customWidth="true"/>
    <col min="8" max="9" width="7.75" customWidth="true"/>
    <col min="10" max="10" width="9" style="144"/>
    <col min="11" max="11" width="12.25" style="145" hidden="true" customWidth="true"/>
  </cols>
  <sheetData>
    <row r="1" ht="33" customHeight="true" spans="1:11">
      <c r="A1" s="146" t="s">
        <v>292</v>
      </c>
      <c r="B1" s="235"/>
      <c r="C1" s="235"/>
      <c r="D1" s="235"/>
      <c r="E1" s="235"/>
      <c r="F1" s="235"/>
      <c r="G1" s="235"/>
      <c r="H1" s="235"/>
      <c r="I1" s="235"/>
      <c r="J1" s="178"/>
      <c r="K1" s="179"/>
    </row>
    <row r="2" ht="24" spans="1:11">
      <c r="A2" s="236" t="s">
        <v>1</v>
      </c>
      <c r="B2" s="236" t="s">
        <v>2</v>
      </c>
      <c r="C2" s="236" t="s">
        <v>3</v>
      </c>
      <c r="D2" s="237" t="s">
        <v>4</v>
      </c>
      <c r="E2" s="263"/>
      <c r="F2" s="236" t="s">
        <v>5</v>
      </c>
      <c r="G2" s="236" t="s">
        <v>6</v>
      </c>
      <c r="H2" s="236" t="s">
        <v>7</v>
      </c>
      <c r="I2" s="284" t="s">
        <v>8</v>
      </c>
      <c r="J2" s="285" t="s">
        <v>215</v>
      </c>
      <c r="K2" s="181" t="s">
        <v>290</v>
      </c>
    </row>
    <row r="3" spans="1:11">
      <c r="A3" s="238" t="s">
        <v>9</v>
      </c>
      <c r="B3" s="239" t="s">
        <v>10</v>
      </c>
      <c r="C3" s="240">
        <v>1</v>
      </c>
      <c r="D3" s="254" t="s">
        <v>11</v>
      </c>
      <c r="E3" s="250" t="s">
        <v>216</v>
      </c>
      <c r="F3" s="250" t="s">
        <v>217</v>
      </c>
      <c r="G3" s="265">
        <v>1115</v>
      </c>
      <c r="H3" s="265">
        <v>1016</v>
      </c>
      <c r="I3" s="286">
        <f>H3/G3</f>
        <v>0.911210762331839</v>
      </c>
      <c r="J3" s="287" t="s">
        <v>218</v>
      </c>
      <c r="K3" s="183">
        <v>41048</v>
      </c>
    </row>
    <row r="4" spans="1:11">
      <c r="A4" s="242"/>
      <c r="B4" s="243"/>
      <c r="C4" s="240">
        <v>2</v>
      </c>
      <c r="D4" s="255"/>
      <c r="E4" s="250" t="s">
        <v>219</v>
      </c>
      <c r="F4" s="250" t="s">
        <v>220</v>
      </c>
      <c r="G4" s="266"/>
      <c r="H4" s="266"/>
      <c r="I4" s="288"/>
      <c r="J4" s="287" t="s">
        <v>218</v>
      </c>
      <c r="K4" s="183">
        <v>41048</v>
      </c>
    </row>
    <row r="5" spans="1:11">
      <c r="A5" s="242"/>
      <c r="B5" s="243"/>
      <c r="C5" s="240">
        <v>3</v>
      </c>
      <c r="D5" s="256" t="s">
        <v>13</v>
      </c>
      <c r="E5" s="280"/>
      <c r="F5" s="250" t="s">
        <v>14</v>
      </c>
      <c r="G5" s="268">
        <v>1825</v>
      </c>
      <c r="H5" s="268">
        <v>1600</v>
      </c>
      <c r="I5" s="289">
        <f t="shared" ref="I5:I45" si="0">H5/G5</f>
        <v>0.876712328767123</v>
      </c>
      <c r="J5" s="287" t="s">
        <v>218</v>
      </c>
      <c r="K5" s="183">
        <v>40999</v>
      </c>
    </row>
    <row r="6" spans="1:11">
      <c r="A6" s="242"/>
      <c r="B6" s="243"/>
      <c r="C6" s="240">
        <v>4</v>
      </c>
      <c r="D6" s="256" t="s">
        <v>15</v>
      </c>
      <c r="E6" s="280"/>
      <c r="F6" s="250" t="s">
        <v>16</v>
      </c>
      <c r="G6" s="268">
        <v>1245</v>
      </c>
      <c r="H6" s="268">
        <v>1081</v>
      </c>
      <c r="I6" s="289">
        <f t="shared" si="0"/>
        <v>0.868273092369478</v>
      </c>
      <c r="J6" s="287" t="s">
        <v>218</v>
      </c>
      <c r="K6" s="183">
        <v>40999</v>
      </c>
    </row>
    <row r="7" spans="1:11">
      <c r="A7" s="242"/>
      <c r="B7" s="243"/>
      <c r="C7" s="240">
        <v>5</v>
      </c>
      <c r="D7" s="256" t="s">
        <v>17</v>
      </c>
      <c r="E7" s="280"/>
      <c r="F7" s="250" t="s">
        <v>18</v>
      </c>
      <c r="G7" s="268">
        <v>1332</v>
      </c>
      <c r="H7" s="268">
        <v>854</v>
      </c>
      <c r="I7" s="289">
        <f t="shared" si="0"/>
        <v>0.641141141141141</v>
      </c>
      <c r="J7" s="287" t="s">
        <v>218</v>
      </c>
      <c r="K7" s="183">
        <v>40999</v>
      </c>
    </row>
    <row r="8" spans="1:11">
      <c r="A8" s="242"/>
      <c r="B8" s="246"/>
      <c r="C8" s="252" t="s">
        <v>19</v>
      </c>
      <c r="D8" s="253"/>
      <c r="E8" s="253"/>
      <c r="F8" s="273"/>
      <c r="G8" s="270">
        <f>SUM(G3:G7)</f>
        <v>5517</v>
      </c>
      <c r="H8" s="270">
        <f>SUM(H3:H7)</f>
        <v>4551</v>
      </c>
      <c r="I8" s="290">
        <f t="shared" si="0"/>
        <v>0.824904839586732</v>
      </c>
      <c r="J8" s="291"/>
      <c r="K8" s="187"/>
    </row>
    <row r="9" spans="1:11">
      <c r="A9" s="242"/>
      <c r="B9" s="239" t="s">
        <v>20</v>
      </c>
      <c r="C9" s="240">
        <v>6</v>
      </c>
      <c r="D9" s="256" t="s">
        <v>21</v>
      </c>
      <c r="E9" s="274"/>
      <c r="F9" s="250" t="s">
        <v>22</v>
      </c>
      <c r="G9" s="268">
        <v>1082</v>
      </c>
      <c r="H9" s="268">
        <v>810</v>
      </c>
      <c r="I9" s="289">
        <f t="shared" si="0"/>
        <v>0.748613678373383</v>
      </c>
      <c r="J9" s="287" t="s">
        <v>218</v>
      </c>
      <c r="K9" s="183">
        <v>42369</v>
      </c>
    </row>
    <row r="10" spans="1:11">
      <c r="A10" s="242"/>
      <c r="B10" s="243"/>
      <c r="C10" s="240">
        <v>7</v>
      </c>
      <c r="D10" s="256" t="s">
        <v>23</v>
      </c>
      <c r="E10" s="274"/>
      <c r="F10" s="250" t="s">
        <v>24</v>
      </c>
      <c r="G10" s="268">
        <v>213</v>
      </c>
      <c r="H10" s="268">
        <v>180</v>
      </c>
      <c r="I10" s="289">
        <f t="shared" si="0"/>
        <v>0.845070422535211</v>
      </c>
      <c r="J10" s="287" t="s">
        <v>218</v>
      </c>
      <c r="K10" s="183">
        <v>42185</v>
      </c>
    </row>
    <row r="11" spans="1:11">
      <c r="A11" s="242"/>
      <c r="B11" s="243"/>
      <c r="C11" s="240">
        <v>8</v>
      </c>
      <c r="D11" s="256" t="s">
        <v>25</v>
      </c>
      <c r="E11" s="274"/>
      <c r="F11" s="250" t="s">
        <v>26</v>
      </c>
      <c r="G11" s="268">
        <v>1106</v>
      </c>
      <c r="H11" s="268">
        <v>714</v>
      </c>
      <c r="I11" s="289">
        <f t="shared" si="0"/>
        <v>0.645569620253165</v>
      </c>
      <c r="J11" s="287" t="s">
        <v>218</v>
      </c>
      <c r="K11" s="183">
        <v>41912</v>
      </c>
    </row>
    <row r="12" spans="1:11">
      <c r="A12" s="242"/>
      <c r="B12" s="243"/>
      <c r="C12" s="240">
        <v>9</v>
      </c>
      <c r="D12" s="256" t="s">
        <v>27</v>
      </c>
      <c r="E12" s="274"/>
      <c r="F12" s="250" t="s">
        <v>28</v>
      </c>
      <c r="G12" s="268">
        <v>532</v>
      </c>
      <c r="H12" s="268">
        <v>464</v>
      </c>
      <c r="I12" s="289">
        <f t="shared" si="0"/>
        <v>0.87218045112782</v>
      </c>
      <c r="J12" s="287" t="s">
        <v>218</v>
      </c>
      <c r="K12" s="183">
        <v>41912</v>
      </c>
    </row>
    <row r="13" spans="1:11">
      <c r="A13" s="242"/>
      <c r="B13" s="243"/>
      <c r="C13" s="249">
        <v>10</v>
      </c>
      <c r="D13" s="250" t="s">
        <v>29</v>
      </c>
      <c r="E13" s="250" t="s">
        <v>222</v>
      </c>
      <c r="F13" s="272" t="s">
        <v>223</v>
      </c>
      <c r="G13" s="268">
        <v>448</v>
      </c>
      <c r="H13" s="268">
        <v>385</v>
      </c>
      <c r="I13" s="286">
        <f t="shared" si="0"/>
        <v>0.859375</v>
      </c>
      <c r="J13" s="287" t="s">
        <v>221</v>
      </c>
      <c r="K13" s="183"/>
    </row>
    <row r="14" spans="1:11">
      <c r="A14" s="242"/>
      <c r="B14" s="243"/>
      <c r="C14" s="249">
        <v>11</v>
      </c>
      <c r="D14" s="251"/>
      <c r="E14" s="250" t="s">
        <v>224</v>
      </c>
      <c r="F14" s="272" t="s">
        <v>225</v>
      </c>
      <c r="G14" s="268">
        <v>720</v>
      </c>
      <c r="H14" s="268">
        <v>573</v>
      </c>
      <c r="I14" s="286">
        <f t="shared" ref="I14:I18" si="1">H14/G14</f>
        <v>0.795833333333333</v>
      </c>
      <c r="J14" s="287" t="s">
        <v>218</v>
      </c>
      <c r="K14" s="183"/>
    </row>
    <row r="15" spans="1:11">
      <c r="A15" s="242"/>
      <c r="B15" s="243"/>
      <c r="C15" s="249">
        <v>12</v>
      </c>
      <c r="D15" s="251"/>
      <c r="E15" s="250" t="s">
        <v>226</v>
      </c>
      <c r="F15" s="272" t="s">
        <v>227</v>
      </c>
      <c r="G15" s="268">
        <v>672</v>
      </c>
      <c r="H15" s="268">
        <v>565</v>
      </c>
      <c r="I15" s="286">
        <f t="shared" si="1"/>
        <v>0.84077380952381</v>
      </c>
      <c r="J15" s="287" t="s">
        <v>218</v>
      </c>
      <c r="K15" s="183"/>
    </row>
    <row r="16" spans="1:11">
      <c r="A16" s="242"/>
      <c r="B16" s="243"/>
      <c r="C16" s="249">
        <v>13</v>
      </c>
      <c r="D16" s="251"/>
      <c r="E16" s="250" t="s">
        <v>228</v>
      </c>
      <c r="F16" s="272" t="s">
        <v>229</v>
      </c>
      <c r="G16" s="268">
        <v>762</v>
      </c>
      <c r="H16" s="268">
        <v>690</v>
      </c>
      <c r="I16" s="286">
        <f t="shared" si="1"/>
        <v>0.905511811023622</v>
      </c>
      <c r="J16" s="287" t="s">
        <v>218</v>
      </c>
      <c r="K16" s="183"/>
    </row>
    <row r="17" spans="1:11">
      <c r="A17" s="242"/>
      <c r="B17" s="243"/>
      <c r="C17" s="249">
        <v>14</v>
      </c>
      <c r="D17" s="251"/>
      <c r="E17" s="250" t="s">
        <v>230</v>
      </c>
      <c r="F17" s="272" t="s">
        <v>231</v>
      </c>
      <c r="G17" s="268">
        <v>636</v>
      </c>
      <c r="H17" s="268">
        <v>571</v>
      </c>
      <c r="I17" s="286">
        <f t="shared" si="1"/>
        <v>0.897798742138365</v>
      </c>
      <c r="J17" s="287" t="s">
        <v>218</v>
      </c>
      <c r="K17" s="183"/>
    </row>
    <row r="18" spans="1:11">
      <c r="A18" s="242"/>
      <c r="B18" s="246"/>
      <c r="C18" s="252" t="s">
        <v>19</v>
      </c>
      <c r="D18" s="253"/>
      <c r="E18" s="253"/>
      <c r="F18" s="273"/>
      <c r="G18" s="270">
        <f>SUM(G9:G17)</f>
        <v>6171</v>
      </c>
      <c r="H18" s="270">
        <f>SUM(H9:H17)</f>
        <v>4952</v>
      </c>
      <c r="I18" s="290">
        <f t="shared" si="1"/>
        <v>0.802463134013936</v>
      </c>
      <c r="J18" s="291"/>
      <c r="K18" s="187"/>
    </row>
    <row r="19" spans="1:11">
      <c r="A19" s="242"/>
      <c r="B19" s="239" t="s">
        <v>31</v>
      </c>
      <c r="C19" s="240">
        <v>15</v>
      </c>
      <c r="D19" s="254" t="s">
        <v>32</v>
      </c>
      <c r="E19" s="250" t="s">
        <v>232</v>
      </c>
      <c r="F19" s="250" t="s">
        <v>233</v>
      </c>
      <c r="G19" s="265">
        <v>2106</v>
      </c>
      <c r="H19" s="265">
        <v>1971</v>
      </c>
      <c r="I19" s="286">
        <f t="shared" si="0"/>
        <v>0.935897435897436</v>
      </c>
      <c r="J19" s="287" t="s">
        <v>218</v>
      </c>
      <c r="K19" s="183"/>
    </row>
    <row r="20" spans="1:11">
      <c r="A20" s="242"/>
      <c r="B20" s="243"/>
      <c r="C20" s="240">
        <v>16</v>
      </c>
      <c r="D20" s="255"/>
      <c r="E20" s="250" t="s">
        <v>234</v>
      </c>
      <c r="F20" s="250" t="s">
        <v>235</v>
      </c>
      <c r="G20" s="266"/>
      <c r="H20" s="266"/>
      <c r="I20" s="288"/>
      <c r="J20" s="287" t="s">
        <v>218</v>
      </c>
      <c r="K20" s="183"/>
    </row>
    <row r="21" spans="1:11">
      <c r="A21" s="242"/>
      <c r="B21" s="89"/>
      <c r="C21" s="240">
        <v>17</v>
      </c>
      <c r="D21" s="256" t="s">
        <v>34</v>
      </c>
      <c r="E21" s="274"/>
      <c r="F21" s="250" t="s">
        <v>35</v>
      </c>
      <c r="G21" s="268">
        <v>1453</v>
      </c>
      <c r="H21" s="268">
        <v>1420</v>
      </c>
      <c r="I21" s="289">
        <f t="shared" si="0"/>
        <v>0.977288368891948</v>
      </c>
      <c r="J21" s="287" t="s">
        <v>218</v>
      </c>
      <c r="K21" s="183"/>
    </row>
    <row r="22" spans="1:11">
      <c r="A22" s="242"/>
      <c r="B22" s="89"/>
      <c r="C22" s="240">
        <v>18</v>
      </c>
      <c r="D22" s="254" t="s">
        <v>36</v>
      </c>
      <c r="E22" s="250" t="s">
        <v>236</v>
      </c>
      <c r="F22" s="250" t="s">
        <v>237</v>
      </c>
      <c r="G22" s="265">
        <v>2573</v>
      </c>
      <c r="H22" s="265">
        <v>2453</v>
      </c>
      <c r="I22" s="286">
        <f t="shared" si="0"/>
        <v>0.953361834434512</v>
      </c>
      <c r="J22" s="287" t="s">
        <v>218</v>
      </c>
      <c r="K22" s="183"/>
    </row>
    <row r="23" spans="1:11">
      <c r="A23" s="242"/>
      <c r="B23" s="89"/>
      <c r="C23" s="240">
        <v>19</v>
      </c>
      <c r="D23" s="255"/>
      <c r="E23" s="250" t="s">
        <v>238</v>
      </c>
      <c r="F23" s="250" t="s">
        <v>239</v>
      </c>
      <c r="G23" s="266"/>
      <c r="H23" s="266"/>
      <c r="I23" s="288"/>
      <c r="J23" s="287" t="s">
        <v>218</v>
      </c>
      <c r="K23" s="183"/>
    </row>
    <row r="24" spans="1:11">
      <c r="A24" s="242"/>
      <c r="B24" s="89"/>
      <c r="C24" s="240">
        <v>20</v>
      </c>
      <c r="D24" s="256" t="s">
        <v>38</v>
      </c>
      <c r="E24" s="274"/>
      <c r="F24" s="250" t="s">
        <v>39</v>
      </c>
      <c r="G24" s="268">
        <v>2918</v>
      </c>
      <c r="H24" s="268">
        <v>2811</v>
      </c>
      <c r="I24" s="289">
        <f t="shared" si="0"/>
        <v>0.963331048663468</v>
      </c>
      <c r="J24" s="287" t="s">
        <v>218</v>
      </c>
      <c r="K24" s="183"/>
    </row>
    <row r="25" spans="1:11">
      <c r="A25" s="242"/>
      <c r="B25" s="89"/>
      <c r="C25" s="240">
        <v>21</v>
      </c>
      <c r="D25" s="256" t="s">
        <v>40</v>
      </c>
      <c r="E25" s="274"/>
      <c r="F25" s="250" t="s">
        <v>41</v>
      </c>
      <c r="G25" s="268">
        <v>2485</v>
      </c>
      <c r="H25" s="268">
        <v>2184</v>
      </c>
      <c r="I25" s="289">
        <f t="shared" si="0"/>
        <v>0.87887323943662</v>
      </c>
      <c r="J25" s="287" t="s">
        <v>218</v>
      </c>
      <c r="K25" s="183"/>
    </row>
    <row r="26" spans="1:11">
      <c r="A26" s="242"/>
      <c r="B26" s="89"/>
      <c r="C26" s="240">
        <v>22</v>
      </c>
      <c r="D26" s="256" t="s">
        <v>136</v>
      </c>
      <c r="E26" s="274"/>
      <c r="F26" s="250" t="s">
        <v>43</v>
      </c>
      <c r="G26" s="268">
        <v>887</v>
      </c>
      <c r="H26" s="268">
        <v>887</v>
      </c>
      <c r="I26" s="289">
        <f t="shared" si="0"/>
        <v>1</v>
      </c>
      <c r="J26" s="287" t="s">
        <v>218</v>
      </c>
      <c r="K26" s="183"/>
    </row>
    <row r="27" spans="1:11">
      <c r="A27" s="242"/>
      <c r="B27" s="89"/>
      <c r="C27" s="240">
        <v>23</v>
      </c>
      <c r="D27" s="256" t="s">
        <v>44</v>
      </c>
      <c r="E27" s="274"/>
      <c r="F27" s="250" t="s">
        <v>45</v>
      </c>
      <c r="G27" s="268">
        <v>892</v>
      </c>
      <c r="H27" s="268">
        <v>637</v>
      </c>
      <c r="I27" s="289">
        <f t="shared" si="0"/>
        <v>0.714125560538117</v>
      </c>
      <c r="J27" s="287" t="s">
        <v>218</v>
      </c>
      <c r="K27" s="183"/>
    </row>
    <row r="28" spans="1:11">
      <c r="A28" s="242"/>
      <c r="B28" s="89"/>
      <c r="C28" s="240">
        <v>24</v>
      </c>
      <c r="D28" s="256" t="s">
        <v>46</v>
      </c>
      <c r="E28" s="274"/>
      <c r="F28" s="250" t="s">
        <v>47</v>
      </c>
      <c r="G28" s="268">
        <v>1309</v>
      </c>
      <c r="H28" s="268">
        <v>1210</v>
      </c>
      <c r="I28" s="289">
        <f t="shared" si="0"/>
        <v>0.92436974789916</v>
      </c>
      <c r="J28" s="287" t="s">
        <v>218</v>
      </c>
      <c r="K28" s="183"/>
    </row>
    <row r="29" spans="1:11">
      <c r="A29" s="242"/>
      <c r="B29" s="89"/>
      <c r="C29" s="252" t="s">
        <v>19</v>
      </c>
      <c r="D29" s="253"/>
      <c r="E29" s="253"/>
      <c r="F29" s="273"/>
      <c r="G29" s="270">
        <f>SUM(G19:G28)</f>
        <v>14623</v>
      </c>
      <c r="H29" s="270">
        <f>SUM(H19:H28)</f>
        <v>13573</v>
      </c>
      <c r="I29" s="290">
        <f t="shared" si="0"/>
        <v>0.928195308760172</v>
      </c>
      <c r="J29" s="291"/>
      <c r="K29" s="187"/>
    </row>
    <row r="30" spans="1:11">
      <c r="A30" s="242"/>
      <c r="B30" s="239" t="s">
        <v>166</v>
      </c>
      <c r="C30" s="240">
        <v>25</v>
      </c>
      <c r="D30" s="256" t="s">
        <v>49</v>
      </c>
      <c r="E30" s="274"/>
      <c r="F30" s="250" t="s">
        <v>50</v>
      </c>
      <c r="G30" s="268">
        <v>858</v>
      </c>
      <c r="H30" s="268">
        <v>360</v>
      </c>
      <c r="I30" s="289">
        <f t="shared" si="0"/>
        <v>0.41958041958042</v>
      </c>
      <c r="J30" s="287" t="s">
        <v>221</v>
      </c>
      <c r="K30" s="183"/>
    </row>
    <row r="31" spans="1:11">
      <c r="A31" s="242"/>
      <c r="B31" s="86"/>
      <c r="C31" s="240">
        <v>26</v>
      </c>
      <c r="D31" s="256" t="s">
        <v>167</v>
      </c>
      <c r="E31" s="274"/>
      <c r="F31" s="250" t="s">
        <v>168</v>
      </c>
      <c r="G31" s="268">
        <v>339</v>
      </c>
      <c r="H31" s="268">
        <v>173</v>
      </c>
      <c r="I31" s="289">
        <f t="shared" ref="I31:I42" si="2">H31/G31</f>
        <v>0.510324483775811</v>
      </c>
      <c r="J31" s="287" t="s">
        <v>221</v>
      </c>
      <c r="K31" s="183"/>
    </row>
    <row r="32" spans="1:11">
      <c r="A32" s="242"/>
      <c r="B32" s="86"/>
      <c r="C32" s="240">
        <v>27</v>
      </c>
      <c r="D32" s="254" t="s">
        <v>240</v>
      </c>
      <c r="E32" s="256" t="s">
        <v>169</v>
      </c>
      <c r="F32" s="250" t="s">
        <v>170</v>
      </c>
      <c r="G32" s="268">
        <v>621</v>
      </c>
      <c r="H32" s="268">
        <v>368</v>
      </c>
      <c r="I32" s="289">
        <f t="shared" si="2"/>
        <v>0.592592592592593</v>
      </c>
      <c r="J32" s="287" t="s">
        <v>221</v>
      </c>
      <c r="K32" s="183"/>
    </row>
    <row r="33" spans="1:11">
      <c r="A33" s="242"/>
      <c r="B33" s="86"/>
      <c r="C33" s="240">
        <v>28</v>
      </c>
      <c r="D33" s="255"/>
      <c r="E33" s="256" t="s">
        <v>171</v>
      </c>
      <c r="F33" s="250" t="s">
        <v>172</v>
      </c>
      <c r="G33" s="268">
        <v>395</v>
      </c>
      <c r="H33" s="268">
        <v>216</v>
      </c>
      <c r="I33" s="289">
        <f t="shared" si="2"/>
        <v>0.546835443037975</v>
      </c>
      <c r="J33" s="287" t="s">
        <v>221</v>
      </c>
      <c r="K33" s="183"/>
    </row>
    <row r="34" spans="1:11">
      <c r="A34" s="242"/>
      <c r="B34" s="86"/>
      <c r="C34" s="240">
        <v>29</v>
      </c>
      <c r="D34" s="256" t="s">
        <v>173</v>
      </c>
      <c r="E34" s="274"/>
      <c r="F34" s="250" t="s">
        <v>174</v>
      </c>
      <c r="G34" s="268">
        <v>1089</v>
      </c>
      <c r="H34" s="268">
        <v>530</v>
      </c>
      <c r="I34" s="289">
        <f t="shared" si="2"/>
        <v>0.486685032139578</v>
      </c>
      <c r="J34" s="287" t="s">
        <v>221</v>
      </c>
      <c r="K34" s="183"/>
    </row>
    <row r="35" spans="1:11">
      <c r="A35" s="242"/>
      <c r="B35" s="86"/>
      <c r="C35" s="240">
        <v>30</v>
      </c>
      <c r="D35" s="250" t="s">
        <v>241</v>
      </c>
      <c r="E35" s="275" t="s">
        <v>175</v>
      </c>
      <c r="F35" s="250" t="s">
        <v>176</v>
      </c>
      <c r="G35" s="268">
        <v>805</v>
      </c>
      <c r="H35" s="268">
        <v>301</v>
      </c>
      <c r="I35" s="289">
        <f t="shared" si="2"/>
        <v>0.373913043478261</v>
      </c>
      <c r="J35" s="287" t="s">
        <v>221</v>
      </c>
      <c r="K35" s="183"/>
    </row>
    <row r="36" spans="1:11">
      <c r="A36" s="242"/>
      <c r="B36" s="86"/>
      <c r="C36" s="240">
        <v>31</v>
      </c>
      <c r="D36" s="250"/>
      <c r="E36" s="275" t="s">
        <v>177</v>
      </c>
      <c r="F36" s="250" t="s">
        <v>178</v>
      </c>
      <c r="G36" s="268">
        <v>1145</v>
      </c>
      <c r="H36" s="268">
        <v>657</v>
      </c>
      <c r="I36" s="289">
        <f t="shared" si="2"/>
        <v>0.573799126637555</v>
      </c>
      <c r="J36" s="287" t="s">
        <v>221</v>
      </c>
      <c r="K36" s="183"/>
    </row>
    <row r="37" spans="1:11">
      <c r="A37" s="242"/>
      <c r="B37" s="86"/>
      <c r="C37" s="240">
        <v>32</v>
      </c>
      <c r="D37" s="256" t="s">
        <v>179</v>
      </c>
      <c r="E37" s="274"/>
      <c r="F37" s="250" t="s">
        <v>242</v>
      </c>
      <c r="G37" s="268">
        <v>164</v>
      </c>
      <c r="H37" s="268">
        <v>101</v>
      </c>
      <c r="I37" s="289">
        <f t="shared" si="2"/>
        <v>0.615853658536585</v>
      </c>
      <c r="J37" s="287" t="s">
        <v>221</v>
      </c>
      <c r="K37" s="183"/>
    </row>
    <row r="38" spans="1:11">
      <c r="A38" s="242"/>
      <c r="B38" s="86"/>
      <c r="C38" s="240">
        <v>33</v>
      </c>
      <c r="D38" s="256" t="s">
        <v>197</v>
      </c>
      <c r="E38" s="274"/>
      <c r="F38" s="250" t="s">
        <v>198</v>
      </c>
      <c r="G38" s="268">
        <v>288</v>
      </c>
      <c r="H38" s="268">
        <v>156</v>
      </c>
      <c r="I38" s="289">
        <f t="shared" si="2"/>
        <v>0.541666666666667</v>
      </c>
      <c r="J38" s="287" t="s">
        <v>243</v>
      </c>
      <c r="K38" s="183"/>
    </row>
    <row r="39" spans="1:11">
      <c r="A39" s="242"/>
      <c r="B39" s="86"/>
      <c r="C39" s="240">
        <v>34</v>
      </c>
      <c r="D39" s="250" t="s">
        <v>244</v>
      </c>
      <c r="E39" s="276"/>
      <c r="F39" s="250" t="s">
        <v>245</v>
      </c>
      <c r="G39" s="268">
        <v>835</v>
      </c>
      <c r="H39" s="268">
        <v>5</v>
      </c>
      <c r="I39" s="289">
        <f t="shared" si="2"/>
        <v>0.00598802395209581</v>
      </c>
      <c r="J39" s="287" t="s">
        <v>243</v>
      </c>
      <c r="K39" s="183"/>
    </row>
    <row r="40" spans="1:11">
      <c r="A40" s="242"/>
      <c r="B40" s="86"/>
      <c r="C40" s="240">
        <v>35</v>
      </c>
      <c r="D40" s="250" t="s">
        <v>246</v>
      </c>
      <c r="E40" s="276"/>
      <c r="F40" s="250" t="s">
        <v>247</v>
      </c>
      <c r="G40" s="268">
        <v>510</v>
      </c>
      <c r="H40" s="268">
        <v>10</v>
      </c>
      <c r="I40" s="289">
        <f t="shared" si="2"/>
        <v>0.0196078431372549</v>
      </c>
      <c r="J40" s="287" t="s">
        <v>243</v>
      </c>
      <c r="K40" s="183"/>
    </row>
    <row r="41" spans="1:11">
      <c r="A41" s="242"/>
      <c r="B41" s="86"/>
      <c r="C41" s="240">
        <v>36</v>
      </c>
      <c r="D41" s="250" t="s">
        <v>248</v>
      </c>
      <c r="E41" s="276"/>
      <c r="F41" s="250" t="s">
        <v>249</v>
      </c>
      <c r="G41" s="268">
        <v>1158</v>
      </c>
      <c r="H41" s="268">
        <v>10</v>
      </c>
      <c r="I41" s="289">
        <f t="shared" si="2"/>
        <v>0.00863557858376511</v>
      </c>
      <c r="J41" s="287" t="s">
        <v>243</v>
      </c>
      <c r="K41" s="183"/>
    </row>
    <row r="42" spans="1:11">
      <c r="A42" s="242"/>
      <c r="B42" s="87"/>
      <c r="C42" s="252" t="s">
        <v>19</v>
      </c>
      <c r="D42" s="253"/>
      <c r="E42" s="253"/>
      <c r="F42" s="273"/>
      <c r="G42" s="270">
        <f>SUM(G30:G41)</f>
        <v>8207</v>
      </c>
      <c r="H42" s="270">
        <f>SUM(H30:H41)</f>
        <v>2887</v>
      </c>
      <c r="I42" s="290">
        <f t="shared" si="2"/>
        <v>0.351772876812477</v>
      </c>
      <c r="J42" s="291"/>
      <c r="K42" s="187"/>
    </row>
    <row r="43" spans="1:11">
      <c r="A43" s="257"/>
      <c r="B43" s="258" t="s">
        <v>51</v>
      </c>
      <c r="C43" s="259"/>
      <c r="D43" s="259"/>
      <c r="E43" s="259"/>
      <c r="F43" s="277"/>
      <c r="G43" s="278">
        <f>SUM(G42,G29,G18,G8,)</f>
        <v>34518</v>
      </c>
      <c r="H43" s="278">
        <f>SUM(H8,H18,H29,H42)</f>
        <v>25963</v>
      </c>
      <c r="I43" s="292">
        <f t="shared" si="0"/>
        <v>0.752158294223304</v>
      </c>
      <c r="J43" s="293"/>
      <c r="K43" s="189"/>
    </row>
    <row r="44" spans="1:11">
      <c r="A44" s="238" t="s">
        <v>52</v>
      </c>
      <c r="B44" s="239" t="s">
        <v>53</v>
      </c>
      <c r="C44" s="240">
        <v>37</v>
      </c>
      <c r="D44" s="256" t="s">
        <v>54</v>
      </c>
      <c r="E44" s="274"/>
      <c r="F44" s="250" t="s">
        <v>55</v>
      </c>
      <c r="G44" s="279">
        <v>2294</v>
      </c>
      <c r="H44" s="268">
        <v>1932</v>
      </c>
      <c r="I44" s="289">
        <f t="shared" si="0"/>
        <v>0.842197035745423</v>
      </c>
      <c r="J44" s="287" t="s">
        <v>218</v>
      </c>
      <c r="K44" s="183"/>
    </row>
    <row r="45" spans="1:11">
      <c r="A45" s="242"/>
      <c r="B45" s="243"/>
      <c r="C45" s="240">
        <v>38</v>
      </c>
      <c r="D45" s="250" t="s">
        <v>56</v>
      </c>
      <c r="E45" s="250" t="s">
        <v>250</v>
      </c>
      <c r="F45" s="272" t="s">
        <v>251</v>
      </c>
      <c r="G45" s="265">
        <v>1813</v>
      </c>
      <c r="H45" s="265">
        <v>1808</v>
      </c>
      <c r="I45" s="286">
        <f t="shared" si="0"/>
        <v>0.997242140099283</v>
      </c>
      <c r="J45" s="287" t="s">
        <v>218</v>
      </c>
      <c r="K45" s="183"/>
    </row>
    <row r="46" spans="1:11">
      <c r="A46" s="242"/>
      <c r="B46" s="243"/>
      <c r="C46" s="240">
        <v>39</v>
      </c>
      <c r="D46" s="251"/>
      <c r="E46" s="250" t="s">
        <v>252</v>
      </c>
      <c r="F46" s="272" t="s">
        <v>253</v>
      </c>
      <c r="G46" s="266"/>
      <c r="H46" s="266"/>
      <c r="I46" s="288"/>
      <c r="J46" s="287" t="s">
        <v>218</v>
      </c>
      <c r="K46" s="183"/>
    </row>
    <row r="47" spans="1:11">
      <c r="A47" s="242"/>
      <c r="B47" s="246"/>
      <c r="C47" s="252" t="s">
        <v>19</v>
      </c>
      <c r="D47" s="253"/>
      <c r="E47" s="253"/>
      <c r="F47" s="273"/>
      <c r="G47" s="270">
        <f>SUM(G44:G45)</f>
        <v>4107</v>
      </c>
      <c r="H47" s="270">
        <f>SUM(H44:H45)</f>
        <v>3740</v>
      </c>
      <c r="I47" s="290">
        <f>H47/G47</f>
        <v>0.91064037009983</v>
      </c>
      <c r="J47" s="291"/>
      <c r="K47" s="187"/>
    </row>
    <row r="48" spans="1:11">
      <c r="A48" s="242"/>
      <c r="B48" s="239" t="s">
        <v>58</v>
      </c>
      <c r="C48" s="260">
        <v>40</v>
      </c>
      <c r="D48" s="256" t="s">
        <v>59</v>
      </c>
      <c r="E48" s="274"/>
      <c r="F48" s="250" t="s">
        <v>60</v>
      </c>
      <c r="G48" s="268">
        <v>1145</v>
      </c>
      <c r="H48" s="268">
        <v>1145</v>
      </c>
      <c r="I48" s="289">
        <f>H48/G48</f>
        <v>1</v>
      </c>
      <c r="J48" s="287" t="s">
        <v>218</v>
      </c>
      <c r="K48" s="183"/>
    </row>
    <row r="49" spans="1:11">
      <c r="A49" s="242"/>
      <c r="B49" s="243"/>
      <c r="C49" s="260">
        <v>41</v>
      </c>
      <c r="D49" s="256" t="s">
        <v>137</v>
      </c>
      <c r="E49" s="274"/>
      <c r="F49" s="264" t="s">
        <v>138</v>
      </c>
      <c r="G49" s="268">
        <v>913</v>
      </c>
      <c r="H49" s="268">
        <v>615</v>
      </c>
      <c r="I49" s="289">
        <f t="shared" ref="I49:I52" si="3">H49/G49</f>
        <v>0.673603504928806</v>
      </c>
      <c r="J49" s="287" t="s">
        <v>221</v>
      </c>
      <c r="K49" s="183"/>
    </row>
    <row r="50" spans="1:11">
      <c r="A50" s="242"/>
      <c r="B50" s="60"/>
      <c r="C50" s="252" t="s">
        <v>19</v>
      </c>
      <c r="D50" s="253"/>
      <c r="E50" s="253"/>
      <c r="F50" s="273"/>
      <c r="G50" s="270">
        <f>SUM(G48:G49)</f>
        <v>2058</v>
      </c>
      <c r="H50" s="270">
        <f t="shared" ref="H50" si="4">SUM(H48:H49)</f>
        <v>1760</v>
      </c>
      <c r="I50" s="290">
        <f t="shared" si="3"/>
        <v>0.855199222546161</v>
      </c>
      <c r="J50" s="291"/>
      <c r="K50" s="187"/>
    </row>
    <row r="51" spans="1:11">
      <c r="A51" s="242"/>
      <c r="B51" s="261" t="s">
        <v>61</v>
      </c>
      <c r="C51" s="240">
        <v>42</v>
      </c>
      <c r="D51" s="256" t="s">
        <v>62</v>
      </c>
      <c r="E51" s="274"/>
      <c r="F51" s="250" t="s">
        <v>63</v>
      </c>
      <c r="G51" s="268">
        <v>3010</v>
      </c>
      <c r="H51" s="268">
        <v>3004</v>
      </c>
      <c r="I51" s="289">
        <f t="shared" si="3"/>
        <v>0.998006644518272</v>
      </c>
      <c r="J51" s="287" t="s">
        <v>218</v>
      </c>
      <c r="K51" s="183"/>
    </row>
    <row r="52" spans="1:11">
      <c r="A52" s="242"/>
      <c r="B52" s="60"/>
      <c r="C52" s="252" t="s">
        <v>19</v>
      </c>
      <c r="D52" s="253"/>
      <c r="E52" s="253"/>
      <c r="F52" s="273"/>
      <c r="G52" s="270">
        <f>SUM(G51)</f>
        <v>3010</v>
      </c>
      <c r="H52" s="270">
        <f>SUM(H51)</f>
        <v>3004</v>
      </c>
      <c r="I52" s="290">
        <f t="shared" si="3"/>
        <v>0.998006644518272</v>
      </c>
      <c r="J52" s="291"/>
      <c r="K52" s="187"/>
    </row>
    <row r="53" spans="1:11">
      <c r="A53" s="242"/>
      <c r="B53" s="239" t="s">
        <v>64</v>
      </c>
      <c r="C53" s="240">
        <v>43</v>
      </c>
      <c r="D53" s="250" t="s">
        <v>254</v>
      </c>
      <c r="E53" s="275" t="s">
        <v>65</v>
      </c>
      <c r="F53" s="250" t="s">
        <v>66</v>
      </c>
      <c r="G53" s="268">
        <v>580</v>
      </c>
      <c r="H53" s="268">
        <v>410</v>
      </c>
      <c r="I53" s="289">
        <f t="shared" ref="I53:I116" si="5">H53/G53</f>
        <v>0.706896551724138</v>
      </c>
      <c r="J53" s="287" t="s">
        <v>218</v>
      </c>
      <c r="K53" s="183"/>
    </row>
    <row r="54" spans="1:11">
      <c r="A54" s="242"/>
      <c r="B54" s="89"/>
      <c r="C54" s="240">
        <v>44</v>
      </c>
      <c r="D54" s="250"/>
      <c r="E54" s="250" t="s">
        <v>67</v>
      </c>
      <c r="F54" s="250" t="s">
        <v>68</v>
      </c>
      <c r="G54" s="268">
        <v>617</v>
      </c>
      <c r="H54" s="268">
        <v>497</v>
      </c>
      <c r="I54" s="289">
        <f t="shared" si="5"/>
        <v>0.805510534846029</v>
      </c>
      <c r="J54" s="287" t="s">
        <v>218</v>
      </c>
      <c r="K54" s="183"/>
    </row>
    <row r="55" spans="1:11">
      <c r="A55" s="242"/>
      <c r="B55" s="89"/>
      <c r="C55" s="240">
        <v>45</v>
      </c>
      <c r="D55" s="250"/>
      <c r="E55" s="275" t="s">
        <v>69</v>
      </c>
      <c r="F55" s="250" t="s">
        <v>68</v>
      </c>
      <c r="G55" s="268">
        <v>2874</v>
      </c>
      <c r="H55" s="268">
        <v>2284</v>
      </c>
      <c r="I55" s="289">
        <f t="shared" si="5"/>
        <v>0.794711203897008</v>
      </c>
      <c r="J55" s="287" t="s">
        <v>218</v>
      </c>
      <c r="K55" s="183"/>
    </row>
    <row r="56" spans="1:11">
      <c r="A56" s="242"/>
      <c r="B56" s="89"/>
      <c r="C56" s="240">
        <v>46</v>
      </c>
      <c r="D56" s="250"/>
      <c r="E56" s="275" t="s">
        <v>140</v>
      </c>
      <c r="F56" s="264" t="s">
        <v>141</v>
      </c>
      <c r="G56" s="268">
        <v>1259</v>
      </c>
      <c r="H56" s="268">
        <v>952</v>
      </c>
      <c r="I56" s="289">
        <f t="shared" si="5"/>
        <v>0.756155679110405</v>
      </c>
      <c r="J56" s="287" t="s">
        <v>221</v>
      </c>
      <c r="K56" s="183"/>
    </row>
    <row r="57" spans="1:11">
      <c r="A57" s="242"/>
      <c r="B57" s="60"/>
      <c r="C57" s="252" t="s">
        <v>19</v>
      </c>
      <c r="D57" s="253"/>
      <c r="E57" s="253"/>
      <c r="F57" s="273"/>
      <c r="G57" s="270">
        <f>SUM(G53:G56)</f>
        <v>5330</v>
      </c>
      <c r="H57" s="270">
        <f>SUM(H53:H56)</f>
        <v>4143</v>
      </c>
      <c r="I57" s="290">
        <f t="shared" si="5"/>
        <v>0.777298311444653</v>
      </c>
      <c r="J57" s="291"/>
      <c r="K57" s="187"/>
    </row>
    <row r="58" spans="1:11">
      <c r="A58" s="257"/>
      <c r="B58" s="258" t="s">
        <v>51</v>
      </c>
      <c r="C58" s="259"/>
      <c r="D58" s="259"/>
      <c r="E58" s="259"/>
      <c r="F58" s="277"/>
      <c r="G58" s="278">
        <f>SUM(G44:G45,G48:G49,G51,G53:G56)</f>
        <v>14505</v>
      </c>
      <c r="H58" s="278">
        <f>SUM(H44:H45,H48:H49,H51,H53:H56)</f>
        <v>12647</v>
      </c>
      <c r="I58" s="292">
        <f t="shared" si="5"/>
        <v>0.871906239227852</v>
      </c>
      <c r="J58" s="293"/>
      <c r="K58" s="189"/>
    </row>
    <row r="59" spans="1:11">
      <c r="A59" s="238" t="s">
        <v>70</v>
      </c>
      <c r="B59" s="239" t="s">
        <v>71</v>
      </c>
      <c r="C59" s="240">
        <v>47</v>
      </c>
      <c r="D59" s="256" t="s">
        <v>72</v>
      </c>
      <c r="E59" s="280"/>
      <c r="F59" s="250" t="s">
        <v>73</v>
      </c>
      <c r="G59" s="268">
        <v>1859</v>
      </c>
      <c r="H59" s="268">
        <v>1499</v>
      </c>
      <c r="I59" s="289">
        <f t="shared" si="5"/>
        <v>0.806347498655191</v>
      </c>
      <c r="J59" s="287" t="s">
        <v>218</v>
      </c>
      <c r="K59" s="183"/>
    </row>
    <row r="60" spans="1:11">
      <c r="A60" s="242"/>
      <c r="B60" s="243"/>
      <c r="C60" s="240">
        <v>48</v>
      </c>
      <c r="D60" s="256" t="s">
        <v>74</v>
      </c>
      <c r="E60" s="280"/>
      <c r="F60" s="250" t="s">
        <v>75</v>
      </c>
      <c r="G60" s="268">
        <v>1094</v>
      </c>
      <c r="H60" s="268">
        <v>986</v>
      </c>
      <c r="I60" s="289">
        <f t="shared" si="5"/>
        <v>0.90127970749543</v>
      </c>
      <c r="J60" s="287" t="s">
        <v>218</v>
      </c>
      <c r="K60" s="183"/>
    </row>
    <row r="61" spans="1:11">
      <c r="A61" s="242"/>
      <c r="B61" s="243"/>
      <c r="C61" s="240">
        <v>49</v>
      </c>
      <c r="D61" s="256" t="s">
        <v>76</v>
      </c>
      <c r="E61" s="280"/>
      <c r="F61" s="250" t="s">
        <v>77</v>
      </c>
      <c r="G61" s="268">
        <v>1322</v>
      </c>
      <c r="H61" s="268">
        <v>1196</v>
      </c>
      <c r="I61" s="289">
        <f t="shared" si="5"/>
        <v>0.904689863842663</v>
      </c>
      <c r="J61" s="287" t="s">
        <v>218</v>
      </c>
      <c r="K61" s="183"/>
    </row>
    <row r="62" spans="1:11">
      <c r="A62" s="242"/>
      <c r="B62" s="243"/>
      <c r="C62" s="240">
        <v>50</v>
      </c>
      <c r="D62" s="262" t="s">
        <v>78</v>
      </c>
      <c r="E62" s="106"/>
      <c r="F62" s="281" t="s">
        <v>79</v>
      </c>
      <c r="G62" s="282">
        <v>678</v>
      </c>
      <c r="H62" s="240">
        <v>551</v>
      </c>
      <c r="I62" s="294">
        <f t="shared" si="5"/>
        <v>0.812684365781711</v>
      </c>
      <c r="J62" s="287" t="s">
        <v>221</v>
      </c>
      <c r="K62" s="183"/>
    </row>
    <row r="63" spans="1:11">
      <c r="A63" s="242"/>
      <c r="B63" s="243"/>
      <c r="C63" s="240">
        <v>51</v>
      </c>
      <c r="D63" s="262" t="s">
        <v>80</v>
      </c>
      <c r="E63" s="106"/>
      <c r="F63" s="281" t="s">
        <v>81</v>
      </c>
      <c r="G63" s="282">
        <v>1329</v>
      </c>
      <c r="H63" s="240">
        <v>976</v>
      </c>
      <c r="I63" s="294">
        <f t="shared" si="5"/>
        <v>0.73438675696012</v>
      </c>
      <c r="J63" s="287" t="s">
        <v>221</v>
      </c>
      <c r="K63" s="183"/>
    </row>
    <row r="64" spans="1:11">
      <c r="A64" s="242"/>
      <c r="B64" s="60"/>
      <c r="C64" s="252" t="s">
        <v>19</v>
      </c>
      <c r="D64" s="253"/>
      <c r="E64" s="253"/>
      <c r="F64" s="273"/>
      <c r="G64" s="283">
        <f>SUM(G59:G63)</f>
        <v>6282</v>
      </c>
      <c r="H64" s="283">
        <f t="shared" ref="H64" si="6">SUM(H59:H63)</f>
        <v>5208</v>
      </c>
      <c r="I64" s="295">
        <f t="shared" si="5"/>
        <v>0.829035339063992</v>
      </c>
      <c r="J64" s="291"/>
      <c r="K64" s="187"/>
    </row>
    <row r="65" spans="1:11">
      <c r="A65" s="242"/>
      <c r="B65" s="239" t="s">
        <v>155</v>
      </c>
      <c r="C65" s="240">
        <v>52</v>
      </c>
      <c r="D65" s="281" t="s">
        <v>255</v>
      </c>
      <c r="E65" s="320" t="s">
        <v>256</v>
      </c>
      <c r="F65" s="281" t="s">
        <v>157</v>
      </c>
      <c r="G65" s="282">
        <v>344</v>
      </c>
      <c r="H65" s="282">
        <v>180</v>
      </c>
      <c r="I65" s="294">
        <f t="shared" si="5"/>
        <v>0.523255813953488</v>
      </c>
      <c r="J65" s="287" t="s">
        <v>221</v>
      </c>
      <c r="K65" s="183"/>
    </row>
    <row r="66" spans="1:11">
      <c r="A66" s="242"/>
      <c r="B66" s="243"/>
      <c r="C66" s="240">
        <v>53</v>
      </c>
      <c r="D66" s="296"/>
      <c r="E66" s="320" t="s">
        <v>257</v>
      </c>
      <c r="F66" s="281" t="s">
        <v>159</v>
      </c>
      <c r="G66" s="282">
        <v>326</v>
      </c>
      <c r="H66" s="282">
        <v>77</v>
      </c>
      <c r="I66" s="294">
        <f t="shared" si="5"/>
        <v>0.236196319018405</v>
      </c>
      <c r="J66" s="287" t="s">
        <v>221</v>
      </c>
      <c r="K66" s="183"/>
    </row>
    <row r="67" spans="1:11">
      <c r="A67" s="242"/>
      <c r="B67" s="243"/>
      <c r="C67" s="240">
        <v>54</v>
      </c>
      <c r="D67" s="296"/>
      <c r="E67" s="320" t="s">
        <v>258</v>
      </c>
      <c r="F67" s="281" t="s">
        <v>161</v>
      </c>
      <c r="G67" s="282">
        <v>1155</v>
      </c>
      <c r="H67" s="282">
        <v>523</v>
      </c>
      <c r="I67" s="294">
        <f t="shared" si="5"/>
        <v>0.452813852813853</v>
      </c>
      <c r="J67" s="287" t="s">
        <v>221</v>
      </c>
      <c r="K67" s="183"/>
    </row>
    <row r="68" spans="1:11">
      <c r="A68" s="242"/>
      <c r="B68" s="243"/>
      <c r="C68" s="240">
        <v>55</v>
      </c>
      <c r="D68" s="296"/>
      <c r="E68" s="320" t="s">
        <v>259</v>
      </c>
      <c r="F68" s="281" t="s">
        <v>163</v>
      </c>
      <c r="G68" s="282">
        <v>1104</v>
      </c>
      <c r="H68" s="282">
        <v>458</v>
      </c>
      <c r="I68" s="294">
        <f t="shared" si="5"/>
        <v>0.414855072463768</v>
      </c>
      <c r="J68" s="287" t="s">
        <v>221</v>
      </c>
      <c r="K68" s="183"/>
    </row>
    <row r="69" spans="1:11">
      <c r="A69" s="242"/>
      <c r="B69" s="243"/>
      <c r="C69" s="240">
        <v>56</v>
      </c>
      <c r="D69" s="296"/>
      <c r="E69" s="275" t="s">
        <v>260</v>
      </c>
      <c r="F69" s="264" t="s">
        <v>200</v>
      </c>
      <c r="G69" s="240">
        <v>736</v>
      </c>
      <c r="H69" s="240">
        <v>306</v>
      </c>
      <c r="I69" s="345">
        <f t="shared" si="5"/>
        <v>0.415760869565217</v>
      </c>
      <c r="J69" s="287" t="s">
        <v>243</v>
      </c>
      <c r="K69" s="183"/>
    </row>
    <row r="70" spans="1:11">
      <c r="A70" s="242"/>
      <c r="B70" s="60"/>
      <c r="C70" s="252" t="s">
        <v>19</v>
      </c>
      <c r="D70" s="253"/>
      <c r="E70" s="253"/>
      <c r="F70" s="273"/>
      <c r="G70" s="283">
        <f>SUM(G65:G69)</f>
        <v>3665</v>
      </c>
      <c r="H70" s="283">
        <f>SUM(H65:H69)</f>
        <v>1544</v>
      </c>
      <c r="I70" s="295">
        <f t="shared" si="5"/>
        <v>0.421282401091405</v>
      </c>
      <c r="J70" s="291"/>
      <c r="K70" s="187"/>
    </row>
    <row r="71" customHeight="true" spans="1:11">
      <c r="A71" s="257"/>
      <c r="B71" s="297" t="s">
        <v>51</v>
      </c>
      <c r="C71" s="297"/>
      <c r="D71" s="297"/>
      <c r="E71" s="297"/>
      <c r="F71" s="297"/>
      <c r="G71" s="321">
        <f>SUM(G70,G64)</f>
        <v>9947</v>
      </c>
      <c r="H71" s="321">
        <f>SUM(H70,H64)</f>
        <v>6752</v>
      </c>
      <c r="I71" s="292">
        <f t="shared" si="5"/>
        <v>0.678797627425354</v>
      </c>
      <c r="J71" s="293"/>
      <c r="K71" s="189"/>
    </row>
    <row r="72" spans="1:11">
      <c r="A72" s="238" t="s">
        <v>82</v>
      </c>
      <c r="B72" s="239" t="s">
        <v>83</v>
      </c>
      <c r="C72" s="240">
        <v>57</v>
      </c>
      <c r="D72" s="256" t="s">
        <v>153</v>
      </c>
      <c r="E72" s="274"/>
      <c r="F72" s="250" t="s">
        <v>85</v>
      </c>
      <c r="G72" s="268">
        <v>360</v>
      </c>
      <c r="H72" s="268">
        <v>304</v>
      </c>
      <c r="I72" s="289">
        <f t="shared" si="5"/>
        <v>0.844444444444444</v>
      </c>
      <c r="J72" s="287" t="s">
        <v>218</v>
      </c>
      <c r="K72" s="183"/>
    </row>
    <row r="73" spans="1:11">
      <c r="A73" s="242"/>
      <c r="B73" s="243"/>
      <c r="C73" s="240">
        <v>58</v>
      </c>
      <c r="D73" s="256" t="s">
        <v>86</v>
      </c>
      <c r="E73" s="274"/>
      <c r="F73" s="250" t="s">
        <v>87</v>
      </c>
      <c r="G73" s="268">
        <v>247</v>
      </c>
      <c r="H73" s="268">
        <v>181</v>
      </c>
      <c r="I73" s="289">
        <f t="shared" si="5"/>
        <v>0.732793522267207</v>
      </c>
      <c r="J73" s="287" t="s">
        <v>218</v>
      </c>
      <c r="K73" s="183"/>
    </row>
    <row r="74" spans="1:11">
      <c r="A74" s="242"/>
      <c r="B74" s="246"/>
      <c r="C74" s="252" t="s">
        <v>19</v>
      </c>
      <c r="D74" s="253"/>
      <c r="E74" s="253"/>
      <c r="F74" s="273"/>
      <c r="G74" s="270">
        <f>SUM(G72:G73)</f>
        <v>607</v>
      </c>
      <c r="H74" s="270">
        <f>SUM(H72:H73)</f>
        <v>485</v>
      </c>
      <c r="I74" s="290">
        <f t="shared" si="5"/>
        <v>0.799011532125206</v>
      </c>
      <c r="J74" s="291"/>
      <c r="K74" s="187"/>
    </row>
    <row r="75" spans="1:11">
      <c r="A75" s="242"/>
      <c r="B75" s="239" t="s">
        <v>88</v>
      </c>
      <c r="C75" s="240">
        <v>59</v>
      </c>
      <c r="D75" s="256" t="s">
        <v>89</v>
      </c>
      <c r="E75" s="274"/>
      <c r="F75" s="250" t="s">
        <v>90</v>
      </c>
      <c r="G75" s="268">
        <v>841</v>
      </c>
      <c r="H75" s="268">
        <v>322</v>
      </c>
      <c r="I75" s="289">
        <f t="shared" si="5"/>
        <v>0.382877526753864</v>
      </c>
      <c r="J75" s="287" t="s">
        <v>221</v>
      </c>
      <c r="K75" s="183"/>
    </row>
    <row r="76" spans="1:11">
      <c r="A76" s="242"/>
      <c r="B76" s="89"/>
      <c r="C76" s="240">
        <v>60</v>
      </c>
      <c r="D76" s="256" t="s">
        <v>91</v>
      </c>
      <c r="E76" s="274"/>
      <c r="F76" s="250" t="s">
        <v>92</v>
      </c>
      <c r="G76" s="268">
        <v>560</v>
      </c>
      <c r="H76" s="268">
        <v>351</v>
      </c>
      <c r="I76" s="289">
        <f t="shared" si="5"/>
        <v>0.626785714285714</v>
      </c>
      <c r="J76" s="287" t="s">
        <v>218</v>
      </c>
      <c r="K76" s="183"/>
    </row>
    <row r="77" spans="1:11">
      <c r="A77" s="242"/>
      <c r="B77" s="89"/>
      <c r="C77" s="240">
        <v>61</v>
      </c>
      <c r="D77" s="250" t="s">
        <v>261</v>
      </c>
      <c r="E77" s="322" t="s">
        <v>93</v>
      </c>
      <c r="F77" s="250" t="s">
        <v>94</v>
      </c>
      <c r="G77" s="240">
        <v>2064</v>
      </c>
      <c r="H77" s="240">
        <v>1983</v>
      </c>
      <c r="I77" s="294">
        <f t="shared" si="5"/>
        <v>0.960755813953488</v>
      </c>
      <c r="J77" s="287" t="s">
        <v>218</v>
      </c>
      <c r="K77" s="183"/>
    </row>
    <row r="78" spans="1:11">
      <c r="A78" s="242"/>
      <c r="B78" s="89"/>
      <c r="C78" s="240">
        <v>62</v>
      </c>
      <c r="D78" s="250"/>
      <c r="E78" s="322" t="s">
        <v>95</v>
      </c>
      <c r="F78" s="250" t="s">
        <v>96</v>
      </c>
      <c r="G78" s="268">
        <v>718</v>
      </c>
      <c r="H78" s="268">
        <v>622</v>
      </c>
      <c r="I78" s="289">
        <f t="shared" si="5"/>
        <v>0.866295264623955</v>
      </c>
      <c r="J78" s="287" t="s">
        <v>218</v>
      </c>
      <c r="K78" s="183"/>
    </row>
    <row r="79" spans="1:11">
      <c r="A79" s="242"/>
      <c r="B79" s="60"/>
      <c r="C79" s="298" t="s">
        <v>19</v>
      </c>
      <c r="D79" s="299"/>
      <c r="E79" s="299"/>
      <c r="F79" s="323"/>
      <c r="G79" s="324">
        <f>SUM(G75:G78)</f>
        <v>4183</v>
      </c>
      <c r="H79" s="324">
        <f>SUM(H75:H78)</f>
        <v>3278</v>
      </c>
      <c r="I79" s="340">
        <f t="shared" si="5"/>
        <v>0.783648099450155</v>
      </c>
      <c r="J79" s="291"/>
      <c r="K79" s="187"/>
    </row>
    <row r="80" spans="1:11">
      <c r="A80" s="242"/>
      <c r="B80" s="300" t="s">
        <v>262</v>
      </c>
      <c r="C80" s="240">
        <v>63</v>
      </c>
      <c r="D80" s="245" t="s">
        <v>143</v>
      </c>
      <c r="E80" s="274"/>
      <c r="F80" s="264" t="s">
        <v>144</v>
      </c>
      <c r="G80" s="268">
        <v>1249</v>
      </c>
      <c r="H80" s="268">
        <v>1249</v>
      </c>
      <c r="I80" s="289">
        <f t="shared" si="5"/>
        <v>1</v>
      </c>
      <c r="J80" s="287" t="s">
        <v>221</v>
      </c>
      <c r="K80" s="183"/>
    </row>
    <row r="81" spans="1:11">
      <c r="A81" s="242"/>
      <c r="B81" s="60"/>
      <c r="C81" s="298" t="s">
        <v>19</v>
      </c>
      <c r="D81" s="299"/>
      <c r="E81" s="299"/>
      <c r="F81" s="323"/>
      <c r="G81" s="270">
        <f>SUM(G80)</f>
        <v>1249</v>
      </c>
      <c r="H81" s="270">
        <f>SUM(H80)</f>
        <v>1249</v>
      </c>
      <c r="I81" s="290">
        <f t="shared" si="5"/>
        <v>1</v>
      </c>
      <c r="J81" s="291"/>
      <c r="K81" s="187"/>
    </row>
    <row r="82" spans="1:11">
      <c r="A82" s="257"/>
      <c r="B82" s="258" t="s">
        <v>51</v>
      </c>
      <c r="C82" s="259"/>
      <c r="D82" s="259"/>
      <c r="E82" s="259"/>
      <c r="F82" s="277"/>
      <c r="G82" s="278">
        <f>SUM(G81,G79,G74)</f>
        <v>6039</v>
      </c>
      <c r="H82" s="278">
        <f>SUM(H72:H73,H75:H78,H80)</f>
        <v>5012</v>
      </c>
      <c r="I82" s="292">
        <f t="shared" si="5"/>
        <v>0.829938731578076</v>
      </c>
      <c r="J82" s="293"/>
      <c r="K82" s="189"/>
    </row>
    <row r="83" spans="1:11">
      <c r="A83" s="238" t="s">
        <v>97</v>
      </c>
      <c r="B83" s="239" t="s">
        <v>98</v>
      </c>
      <c r="C83" s="240">
        <v>64</v>
      </c>
      <c r="D83" s="256" t="s">
        <v>99</v>
      </c>
      <c r="E83" s="274"/>
      <c r="F83" s="250" t="s">
        <v>100</v>
      </c>
      <c r="G83" s="268">
        <v>1393</v>
      </c>
      <c r="H83" s="268">
        <v>1199</v>
      </c>
      <c r="I83" s="289">
        <f t="shared" si="5"/>
        <v>0.860732232591529</v>
      </c>
      <c r="J83" s="287" t="s">
        <v>218</v>
      </c>
      <c r="K83" s="183">
        <v>41090</v>
      </c>
    </row>
    <row r="84" spans="1:11">
      <c r="A84" s="242"/>
      <c r="B84" s="60"/>
      <c r="C84" s="298" t="s">
        <v>19</v>
      </c>
      <c r="D84" s="299"/>
      <c r="E84" s="299"/>
      <c r="F84" s="323"/>
      <c r="G84" s="270">
        <f>SUM(G83)</f>
        <v>1393</v>
      </c>
      <c r="H84" s="270">
        <f>SUM(H83)</f>
        <v>1199</v>
      </c>
      <c r="I84" s="290">
        <f t="shared" si="5"/>
        <v>0.860732232591529</v>
      </c>
      <c r="J84" s="291"/>
      <c r="K84" s="187"/>
    </row>
    <row r="85" spans="1:11">
      <c r="A85" s="242"/>
      <c r="B85" s="260" t="s">
        <v>101</v>
      </c>
      <c r="C85" s="240">
        <v>65</v>
      </c>
      <c r="D85" s="256" t="s">
        <v>102</v>
      </c>
      <c r="E85" s="274"/>
      <c r="F85" s="250" t="s">
        <v>103</v>
      </c>
      <c r="G85" s="268">
        <v>1534</v>
      </c>
      <c r="H85" s="268">
        <v>1393</v>
      </c>
      <c r="I85" s="289">
        <f t="shared" si="5"/>
        <v>0.908083441981747</v>
      </c>
      <c r="J85" s="287" t="s">
        <v>218</v>
      </c>
      <c r="K85" s="183">
        <v>41090</v>
      </c>
    </row>
    <row r="86" spans="1:11">
      <c r="A86" s="242"/>
      <c r="B86" s="301"/>
      <c r="C86" s="240">
        <v>66</v>
      </c>
      <c r="D86" s="254" t="s">
        <v>104</v>
      </c>
      <c r="E86" s="250" t="s">
        <v>263</v>
      </c>
      <c r="F86" s="250" t="s">
        <v>264</v>
      </c>
      <c r="G86" s="265">
        <v>1934</v>
      </c>
      <c r="H86" s="265">
        <v>1685</v>
      </c>
      <c r="I86" s="286">
        <f t="shared" si="5"/>
        <v>0.871251292657704</v>
      </c>
      <c r="J86" s="287" t="s">
        <v>218</v>
      </c>
      <c r="K86" s="183">
        <v>41759</v>
      </c>
    </row>
    <row r="87" spans="1:11">
      <c r="A87" s="242"/>
      <c r="B87" s="301"/>
      <c r="C87" s="240">
        <v>67</v>
      </c>
      <c r="D87" s="255"/>
      <c r="E87" s="250" t="s">
        <v>265</v>
      </c>
      <c r="F87" s="250" t="s">
        <v>266</v>
      </c>
      <c r="G87" s="266"/>
      <c r="H87" s="266"/>
      <c r="I87" s="288"/>
      <c r="J87" s="287" t="s">
        <v>218</v>
      </c>
      <c r="K87" s="183">
        <v>41639</v>
      </c>
    </row>
    <row r="88" spans="1:11">
      <c r="A88" s="242"/>
      <c r="B88" s="301"/>
      <c r="C88" s="240">
        <v>68</v>
      </c>
      <c r="D88" s="256" t="s">
        <v>106</v>
      </c>
      <c r="E88" s="274"/>
      <c r="F88" s="250" t="s">
        <v>107</v>
      </c>
      <c r="G88" s="240">
        <v>686</v>
      </c>
      <c r="H88" s="240">
        <v>515</v>
      </c>
      <c r="I88" s="289">
        <f t="shared" si="5"/>
        <v>0.750728862973761</v>
      </c>
      <c r="J88" s="287" t="s">
        <v>218</v>
      </c>
      <c r="K88" s="183">
        <v>41760</v>
      </c>
    </row>
    <row r="89" spans="1:11">
      <c r="A89" s="242"/>
      <c r="B89" s="301"/>
      <c r="C89" s="298" t="s">
        <v>19</v>
      </c>
      <c r="D89" s="299"/>
      <c r="E89" s="299"/>
      <c r="F89" s="323"/>
      <c r="G89" s="325">
        <f>SUM(G85:G88)</f>
        <v>4154</v>
      </c>
      <c r="H89" s="325">
        <f>SUM(H85:H88)</f>
        <v>3593</v>
      </c>
      <c r="I89" s="290">
        <f t="shared" si="5"/>
        <v>0.864949446316803</v>
      </c>
      <c r="J89" s="291"/>
      <c r="K89" s="187"/>
    </row>
    <row r="90" spans="1:11">
      <c r="A90" s="242"/>
      <c r="B90" s="260" t="s">
        <v>267</v>
      </c>
      <c r="C90" s="240">
        <v>69</v>
      </c>
      <c r="D90" s="256" t="s">
        <v>208</v>
      </c>
      <c r="E90" s="274"/>
      <c r="F90" s="250" t="s">
        <v>209</v>
      </c>
      <c r="G90" s="240">
        <v>1076</v>
      </c>
      <c r="H90" s="240">
        <v>201</v>
      </c>
      <c r="I90" s="294">
        <f t="shared" si="5"/>
        <v>0.186802973977695</v>
      </c>
      <c r="J90" s="287" t="s">
        <v>243</v>
      </c>
      <c r="K90" s="183">
        <v>43738</v>
      </c>
    </row>
    <row r="91" spans="1:11">
      <c r="A91" s="242"/>
      <c r="B91" s="260"/>
      <c r="C91" s="240">
        <v>70</v>
      </c>
      <c r="D91" s="256" t="s">
        <v>210</v>
      </c>
      <c r="E91" s="274"/>
      <c r="F91" s="250" t="s">
        <v>211</v>
      </c>
      <c r="G91" s="240">
        <v>908</v>
      </c>
      <c r="H91" s="240">
        <v>183</v>
      </c>
      <c r="I91" s="294">
        <f t="shared" si="5"/>
        <v>0.201541850220264</v>
      </c>
      <c r="J91" s="287" t="s">
        <v>243</v>
      </c>
      <c r="K91" s="183">
        <v>43738</v>
      </c>
    </row>
    <row r="92" spans="1:11">
      <c r="A92" s="242"/>
      <c r="B92" s="260"/>
      <c r="C92" s="240">
        <v>71</v>
      </c>
      <c r="D92" s="256" t="s">
        <v>212</v>
      </c>
      <c r="E92" s="274"/>
      <c r="F92" s="250" t="s">
        <v>213</v>
      </c>
      <c r="G92" s="240">
        <v>296</v>
      </c>
      <c r="H92" s="240">
        <v>108</v>
      </c>
      <c r="I92" s="294">
        <f t="shared" si="5"/>
        <v>0.364864864864865</v>
      </c>
      <c r="J92" s="287" t="s">
        <v>268</v>
      </c>
      <c r="K92" s="183">
        <v>43555</v>
      </c>
    </row>
    <row r="93" spans="1:11">
      <c r="A93" s="242"/>
      <c r="B93" s="301"/>
      <c r="C93" s="252" t="s">
        <v>19</v>
      </c>
      <c r="D93" s="253"/>
      <c r="E93" s="253"/>
      <c r="F93" s="273"/>
      <c r="G93" s="270">
        <f>SUM(G90:G92)</f>
        <v>2280</v>
      </c>
      <c r="H93" s="270">
        <f>SUM(H90:H92)</f>
        <v>492</v>
      </c>
      <c r="I93" s="290">
        <f t="shared" si="5"/>
        <v>0.215789473684211</v>
      </c>
      <c r="J93" s="291"/>
      <c r="K93" s="187"/>
    </row>
    <row r="94" spans="1:11">
      <c r="A94" s="257"/>
      <c r="B94" s="258" t="s">
        <v>51</v>
      </c>
      <c r="C94" s="259"/>
      <c r="D94" s="259"/>
      <c r="E94" s="259"/>
      <c r="F94" s="277"/>
      <c r="G94" s="278">
        <f>SUM(G84,G89,G93)</f>
        <v>7827</v>
      </c>
      <c r="H94" s="278">
        <f>SUM(H84,H89,H93)</f>
        <v>5284</v>
      </c>
      <c r="I94" s="292">
        <f t="shared" si="5"/>
        <v>0.675099016225885</v>
      </c>
      <c r="J94" s="293"/>
      <c r="K94" s="189"/>
    </row>
    <row r="95" spans="1:11">
      <c r="A95" s="238" t="s">
        <v>108</v>
      </c>
      <c r="B95" s="239" t="s">
        <v>109</v>
      </c>
      <c r="C95" s="300">
        <v>72</v>
      </c>
      <c r="D95" s="254" t="s">
        <v>110</v>
      </c>
      <c r="E95" s="250" t="s">
        <v>269</v>
      </c>
      <c r="F95" s="250" t="s">
        <v>270</v>
      </c>
      <c r="G95" s="265">
        <v>5774</v>
      </c>
      <c r="H95" s="265">
        <v>5218</v>
      </c>
      <c r="I95" s="286">
        <f t="shared" si="5"/>
        <v>0.903706269483893</v>
      </c>
      <c r="J95" s="287" t="s">
        <v>218</v>
      </c>
      <c r="K95" s="183"/>
    </row>
    <row r="96" spans="1:11">
      <c r="A96" s="242"/>
      <c r="B96" s="89"/>
      <c r="C96" s="302"/>
      <c r="D96" s="303"/>
      <c r="E96" s="250" t="s">
        <v>271</v>
      </c>
      <c r="F96" s="250" t="s">
        <v>272</v>
      </c>
      <c r="G96" s="326"/>
      <c r="H96" s="326"/>
      <c r="I96" s="341"/>
      <c r="J96" s="287" t="s">
        <v>218</v>
      </c>
      <c r="K96" s="183"/>
    </row>
    <row r="97" spans="1:11">
      <c r="A97" s="242"/>
      <c r="B97" s="89"/>
      <c r="C97" s="302"/>
      <c r="D97" s="303"/>
      <c r="E97" s="250" t="s">
        <v>273</v>
      </c>
      <c r="F97" s="250" t="s">
        <v>274</v>
      </c>
      <c r="G97" s="326"/>
      <c r="H97" s="326"/>
      <c r="I97" s="341"/>
      <c r="J97" s="287" t="s">
        <v>218</v>
      </c>
      <c r="K97" s="183"/>
    </row>
    <row r="98" spans="1:11">
      <c r="A98" s="242"/>
      <c r="B98" s="89"/>
      <c r="C98" s="304"/>
      <c r="D98" s="255"/>
      <c r="E98" s="250" t="s">
        <v>275</v>
      </c>
      <c r="F98" s="250" t="s">
        <v>276</v>
      </c>
      <c r="G98" s="266"/>
      <c r="H98" s="266"/>
      <c r="I98" s="288"/>
      <c r="J98" s="287" t="s">
        <v>218</v>
      </c>
      <c r="K98" s="183"/>
    </row>
    <row r="99" spans="1:11">
      <c r="A99" s="242"/>
      <c r="B99" s="60"/>
      <c r="C99" s="252" t="s">
        <v>19</v>
      </c>
      <c r="D99" s="253"/>
      <c r="E99" s="253"/>
      <c r="F99" s="273"/>
      <c r="G99" s="327">
        <f>G95</f>
        <v>5774</v>
      </c>
      <c r="H99" s="327">
        <f>H95</f>
        <v>5218</v>
      </c>
      <c r="I99" s="342">
        <f>H99/G99</f>
        <v>0.903706269483893</v>
      </c>
      <c r="J99" s="291"/>
      <c r="K99" s="187"/>
    </row>
    <row r="100" spans="1:11">
      <c r="A100" s="242"/>
      <c r="B100" s="239" t="s">
        <v>112</v>
      </c>
      <c r="C100" s="260">
        <v>73</v>
      </c>
      <c r="D100" s="254" t="s">
        <v>113</v>
      </c>
      <c r="E100" s="272" t="s">
        <v>277</v>
      </c>
      <c r="F100" s="250" t="s">
        <v>278</v>
      </c>
      <c r="G100" s="265">
        <v>1517</v>
      </c>
      <c r="H100" s="265">
        <v>1428</v>
      </c>
      <c r="I100" s="286">
        <f t="shared" si="5"/>
        <v>0.941331575477917</v>
      </c>
      <c r="J100" s="287" t="s">
        <v>218</v>
      </c>
      <c r="K100" s="183"/>
    </row>
    <row r="101" spans="1:11">
      <c r="A101" s="242"/>
      <c r="B101" s="243"/>
      <c r="C101" s="260">
        <v>74</v>
      </c>
      <c r="D101" s="255"/>
      <c r="E101" s="272" t="s">
        <v>279</v>
      </c>
      <c r="F101" s="250" t="s">
        <v>280</v>
      </c>
      <c r="G101" s="266"/>
      <c r="H101" s="266"/>
      <c r="I101" s="288"/>
      <c r="J101" s="287" t="s">
        <v>218</v>
      </c>
      <c r="K101" s="183"/>
    </row>
    <row r="102" spans="1:11">
      <c r="A102" s="242"/>
      <c r="B102" s="243"/>
      <c r="C102" s="260">
        <v>75</v>
      </c>
      <c r="D102" s="256" t="s">
        <v>115</v>
      </c>
      <c r="E102" s="280"/>
      <c r="F102" s="250" t="s">
        <v>116</v>
      </c>
      <c r="G102" s="268">
        <v>2046</v>
      </c>
      <c r="H102" s="268">
        <v>2029</v>
      </c>
      <c r="I102" s="289">
        <f t="shared" si="5"/>
        <v>0.99169110459433</v>
      </c>
      <c r="J102" s="287" t="s">
        <v>218</v>
      </c>
      <c r="K102" s="183"/>
    </row>
    <row r="103" spans="1:11">
      <c r="A103" s="242"/>
      <c r="B103" s="246"/>
      <c r="C103" s="252" t="s">
        <v>19</v>
      </c>
      <c r="D103" s="253"/>
      <c r="E103" s="253"/>
      <c r="F103" s="273"/>
      <c r="G103" s="270">
        <f>SUM(G100:G102)</f>
        <v>3563</v>
      </c>
      <c r="H103" s="270">
        <f>SUM(H100:H102)</f>
        <v>3457</v>
      </c>
      <c r="I103" s="290">
        <f t="shared" si="5"/>
        <v>0.970249789503228</v>
      </c>
      <c r="J103" s="291"/>
      <c r="K103" s="187"/>
    </row>
    <row r="104" spans="1:11">
      <c r="A104" s="242"/>
      <c r="B104" s="261" t="s">
        <v>117</v>
      </c>
      <c r="C104" s="240">
        <v>76</v>
      </c>
      <c r="D104" s="256" t="s">
        <v>118</v>
      </c>
      <c r="E104" s="274"/>
      <c r="F104" s="250" t="s">
        <v>119</v>
      </c>
      <c r="G104" s="268">
        <v>3174</v>
      </c>
      <c r="H104" s="268">
        <v>3001</v>
      </c>
      <c r="I104" s="289">
        <f t="shared" si="5"/>
        <v>0.945494643982357</v>
      </c>
      <c r="J104" s="287" t="s">
        <v>218</v>
      </c>
      <c r="K104" s="183"/>
    </row>
    <row r="105" spans="1:11">
      <c r="A105" s="242"/>
      <c r="B105" s="305"/>
      <c r="C105" s="252" t="s">
        <v>19</v>
      </c>
      <c r="D105" s="253"/>
      <c r="E105" s="253"/>
      <c r="F105" s="273"/>
      <c r="G105" s="270">
        <f>SUM(G104:G104)</f>
        <v>3174</v>
      </c>
      <c r="H105" s="270">
        <f>SUM(H104:H104)</f>
        <v>3001</v>
      </c>
      <c r="I105" s="290">
        <f t="shared" si="5"/>
        <v>0.945494643982357</v>
      </c>
      <c r="J105" s="291"/>
      <c r="K105" s="187"/>
    </row>
    <row r="106" spans="1:11">
      <c r="A106" s="242"/>
      <c r="B106" s="239" t="s">
        <v>121</v>
      </c>
      <c r="C106" s="240">
        <v>77</v>
      </c>
      <c r="D106" s="250" t="s">
        <v>281</v>
      </c>
      <c r="E106" s="250" t="s">
        <v>122</v>
      </c>
      <c r="F106" s="250" t="s">
        <v>282</v>
      </c>
      <c r="G106" s="265">
        <v>1300</v>
      </c>
      <c r="H106" s="265">
        <v>1083</v>
      </c>
      <c r="I106" s="286">
        <f t="shared" si="5"/>
        <v>0.833076923076923</v>
      </c>
      <c r="J106" s="287" t="s">
        <v>218</v>
      </c>
      <c r="K106" s="183"/>
    </row>
    <row r="107" spans="1:11">
      <c r="A107" s="242"/>
      <c r="B107" s="243"/>
      <c r="C107" s="240">
        <v>78</v>
      </c>
      <c r="D107" s="275"/>
      <c r="E107" s="275" t="s">
        <v>145</v>
      </c>
      <c r="F107" s="250" t="s">
        <v>146</v>
      </c>
      <c r="G107" s="328">
        <v>1207</v>
      </c>
      <c r="H107" s="268">
        <v>861</v>
      </c>
      <c r="I107" s="289">
        <f t="shared" si="5"/>
        <v>0.713338856669428</v>
      </c>
      <c r="J107" s="287" t="s">
        <v>221</v>
      </c>
      <c r="K107" s="183"/>
    </row>
    <row r="108" spans="1:11">
      <c r="A108" s="242"/>
      <c r="B108" s="243"/>
      <c r="C108" s="240">
        <v>79</v>
      </c>
      <c r="D108" s="275"/>
      <c r="E108" s="275" t="s">
        <v>147</v>
      </c>
      <c r="F108" s="250" t="s">
        <v>148</v>
      </c>
      <c r="G108" s="328">
        <v>1617</v>
      </c>
      <c r="H108" s="268">
        <v>1283</v>
      </c>
      <c r="I108" s="289">
        <f t="shared" si="5"/>
        <v>0.793444650587508</v>
      </c>
      <c r="J108" s="287" t="s">
        <v>221</v>
      </c>
      <c r="K108" s="183"/>
    </row>
    <row r="109" spans="1:11">
      <c r="A109" s="242"/>
      <c r="B109" s="243"/>
      <c r="C109" s="240">
        <v>80</v>
      </c>
      <c r="D109" s="275"/>
      <c r="E109" s="322" t="s">
        <v>126</v>
      </c>
      <c r="F109" s="250" t="s">
        <v>127</v>
      </c>
      <c r="G109" s="328">
        <v>775</v>
      </c>
      <c r="H109" s="268">
        <v>453</v>
      </c>
      <c r="I109" s="289">
        <f t="shared" si="5"/>
        <v>0.584516129032258</v>
      </c>
      <c r="J109" s="287" t="s">
        <v>221</v>
      </c>
      <c r="K109" s="183"/>
    </row>
    <row r="110" spans="1:11">
      <c r="A110" s="242"/>
      <c r="B110" s="243"/>
      <c r="C110" s="240">
        <v>81</v>
      </c>
      <c r="D110" s="275"/>
      <c r="E110" s="322" t="s">
        <v>128</v>
      </c>
      <c r="F110" s="264" t="s">
        <v>150</v>
      </c>
      <c r="G110" s="268">
        <v>1741</v>
      </c>
      <c r="H110" s="268">
        <v>1243</v>
      </c>
      <c r="I110" s="289">
        <f t="shared" si="5"/>
        <v>0.713957495692131</v>
      </c>
      <c r="J110" s="287" t="s">
        <v>221</v>
      </c>
      <c r="K110" s="183"/>
    </row>
    <row r="111" spans="1:11">
      <c r="A111" s="242"/>
      <c r="B111" s="246"/>
      <c r="C111" s="252" t="s">
        <v>19</v>
      </c>
      <c r="D111" s="253"/>
      <c r="E111" s="253"/>
      <c r="F111" s="273"/>
      <c r="G111" s="270">
        <f>SUM(G106:G110)</f>
        <v>6640</v>
      </c>
      <c r="H111" s="270">
        <f>SUM(H106:H110)</f>
        <v>4923</v>
      </c>
      <c r="I111" s="290">
        <f t="shared" si="5"/>
        <v>0.741415662650602</v>
      </c>
      <c r="J111" s="291"/>
      <c r="K111" s="187"/>
    </row>
    <row r="112" spans="1:11">
      <c r="A112" s="242"/>
      <c r="B112" s="239" t="s">
        <v>129</v>
      </c>
      <c r="C112" s="240">
        <v>82</v>
      </c>
      <c r="D112" s="256" t="s">
        <v>130</v>
      </c>
      <c r="E112" s="274"/>
      <c r="F112" s="250" t="s">
        <v>131</v>
      </c>
      <c r="G112" s="328">
        <v>1168</v>
      </c>
      <c r="H112" s="268">
        <v>1111</v>
      </c>
      <c r="I112" s="289">
        <f t="shared" si="5"/>
        <v>0.951198630136986</v>
      </c>
      <c r="J112" s="287" t="s">
        <v>221</v>
      </c>
      <c r="K112" s="183"/>
    </row>
    <row r="113" spans="1:11">
      <c r="A113" s="242"/>
      <c r="B113" s="243"/>
      <c r="C113" s="240">
        <v>83</v>
      </c>
      <c r="D113" s="256" t="s">
        <v>132</v>
      </c>
      <c r="E113" s="274"/>
      <c r="F113" s="250" t="s">
        <v>133</v>
      </c>
      <c r="G113" s="328">
        <v>1483</v>
      </c>
      <c r="H113" s="268">
        <v>1013</v>
      </c>
      <c r="I113" s="289">
        <f t="shared" si="5"/>
        <v>0.683074848280512</v>
      </c>
      <c r="J113" s="287" t="s">
        <v>221</v>
      </c>
      <c r="K113" s="183"/>
    </row>
    <row r="114" spans="1:11">
      <c r="A114" s="242"/>
      <c r="B114" s="246"/>
      <c r="C114" s="252" t="s">
        <v>19</v>
      </c>
      <c r="D114" s="253"/>
      <c r="E114" s="253"/>
      <c r="F114" s="273"/>
      <c r="G114" s="270">
        <f>SUM(G112:G113)</f>
        <v>2651</v>
      </c>
      <c r="H114" s="270">
        <f>SUM(H112:H113)</f>
        <v>2124</v>
      </c>
      <c r="I114" s="290">
        <f t="shared" si="5"/>
        <v>0.801207091663523</v>
      </c>
      <c r="J114" s="291"/>
      <c r="K114" s="187"/>
    </row>
    <row r="115" spans="1:11">
      <c r="A115" s="257"/>
      <c r="B115" s="258" t="s">
        <v>51</v>
      </c>
      <c r="C115" s="259"/>
      <c r="D115" s="259"/>
      <c r="E115" s="259"/>
      <c r="F115" s="277"/>
      <c r="G115" s="329">
        <f>SUM(G114,G111,G105,G103,G99)</f>
        <v>21802</v>
      </c>
      <c r="H115" s="329">
        <f>SUM(H114,H111,H105,H103,H99)</f>
        <v>18723</v>
      </c>
      <c r="I115" s="292">
        <f t="shared" si="5"/>
        <v>0.858774424364737</v>
      </c>
      <c r="J115" s="293"/>
      <c r="K115" s="189"/>
    </row>
    <row r="116" spans="1:11">
      <c r="A116" s="306" t="s">
        <v>134</v>
      </c>
      <c r="B116" s="307">
        <v>21</v>
      </c>
      <c r="C116" s="308">
        <v>83</v>
      </c>
      <c r="D116" s="309"/>
      <c r="E116" s="309"/>
      <c r="F116" s="330"/>
      <c r="G116" s="331">
        <f>SUM(B116:F116,G43,G58,G71,G82,G94,G115)</f>
        <v>94742</v>
      </c>
      <c r="H116" s="332">
        <f>SUM(H43,H58,H71,H82,H94,H115)</f>
        <v>74381</v>
      </c>
      <c r="I116" s="343">
        <f t="shared" si="5"/>
        <v>0.785090033987038</v>
      </c>
      <c r="J116" s="344"/>
      <c r="K116" s="232"/>
    </row>
    <row r="119" ht="19.5" customHeight="true" spans="1:10">
      <c r="A119" s="310" t="s">
        <v>293</v>
      </c>
      <c r="B119" s="311"/>
      <c r="C119" s="311"/>
      <c r="D119" s="311"/>
      <c r="E119" s="311"/>
      <c r="F119" s="333"/>
      <c r="G119" s="221"/>
      <c r="H119" s="221"/>
      <c r="I119" s="221"/>
      <c r="J119" s="234"/>
    </row>
    <row r="120" spans="1:10">
      <c r="A120" s="312" t="s">
        <v>284</v>
      </c>
      <c r="B120" s="312" t="s">
        <v>285</v>
      </c>
      <c r="C120" s="313"/>
      <c r="D120" s="313"/>
      <c r="E120" s="312" t="s">
        <v>286</v>
      </c>
      <c r="F120" s="334" t="s">
        <v>287</v>
      </c>
      <c r="G120" s="334"/>
      <c r="H120" s="334" t="s">
        <v>288</v>
      </c>
      <c r="I120" s="334"/>
      <c r="J120" s="334"/>
    </row>
    <row r="121" customHeight="true" spans="1:10">
      <c r="A121" s="314">
        <v>1</v>
      </c>
      <c r="B121" s="315" t="s">
        <v>9</v>
      </c>
      <c r="C121" s="316"/>
      <c r="D121" s="316"/>
      <c r="E121" s="315">
        <v>139</v>
      </c>
      <c r="F121" s="335">
        <f>E121/H43</f>
        <v>0.00535377267650118</v>
      </c>
      <c r="G121" s="335"/>
      <c r="H121" s="336">
        <v>139</v>
      </c>
      <c r="I121" s="336"/>
      <c r="J121" s="336"/>
    </row>
    <row r="122" customHeight="true" spans="1:10">
      <c r="A122" s="314">
        <v>2</v>
      </c>
      <c r="B122" s="315" t="s">
        <v>52</v>
      </c>
      <c r="C122" s="316"/>
      <c r="D122" s="316"/>
      <c r="E122" s="315">
        <v>15</v>
      </c>
      <c r="F122" s="335">
        <f>E122/H58</f>
        <v>0.00118605202814897</v>
      </c>
      <c r="G122" s="335"/>
      <c r="H122" s="336">
        <v>14</v>
      </c>
      <c r="I122" s="336"/>
      <c r="J122" s="336"/>
    </row>
    <row r="123" customHeight="true" spans="1:10">
      <c r="A123" s="314">
        <v>3</v>
      </c>
      <c r="B123" s="315" t="s">
        <v>70</v>
      </c>
      <c r="C123" s="316"/>
      <c r="D123" s="316"/>
      <c r="E123" s="315">
        <v>284</v>
      </c>
      <c r="F123" s="335">
        <f>E123/H71</f>
        <v>0.0420616113744076</v>
      </c>
      <c r="G123" s="335"/>
      <c r="H123" s="336">
        <v>36</v>
      </c>
      <c r="I123" s="336"/>
      <c r="J123" s="336"/>
    </row>
    <row r="124" customHeight="true" spans="1:10">
      <c r="A124" s="314">
        <v>4</v>
      </c>
      <c r="B124" s="315" t="s">
        <v>82</v>
      </c>
      <c r="C124" s="316"/>
      <c r="D124" s="316"/>
      <c r="E124" s="315">
        <v>11</v>
      </c>
      <c r="F124" s="335">
        <f>E124/H82</f>
        <v>0.00219473264166002</v>
      </c>
      <c r="G124" s="335"/>
      <c r="H124" s="336">
        <v>11</v>
      </c>
      <c r="I124" s="336"/>
      <c r="J124" s="336"/>
    </row>
    <row r="125" customHeight="true" spans="1:10">
      <c r="A125" s="314">
        <v>5</v>
      </c>
      <c r="B125" s="315" t="s">
        <v>97</v>
      </c>
      <c r="C125" s="316"/>
      <c r="D125" s="316"/>
      <c r="E125" s="315">
        <v>3</v>
      </c>
      <c r="F125" s="335">
        <f>E125/H94</f>
        <v>0.00056775170325511</v>
      </c>
      <c r="G125" s="335"/>
      <c r="H125" s="336">
        <v>3</v>
      </c>
      <c r="I125" s="336"/>
      <c r="J125" s="336"/>
    </row>
    <row r="126" customHeight="true" spans="1:10">
      <c r="A126" s="314">
        <v>6</v>
      </c>
      <c r="B126" s="315" t="s">
        <v>108</v>
      </c>
      <c r="C126" s="316"/>
      <c r="D126" s="316"/>
      <c r="E126" s="315">
        <v>148</v>
      </c>
      <c r="F126" s="335">
        <f>E126/H115</f>
        <v>0.00790471612455269</v>
      </c>
      <c r="G126" s="335"/>
      <c r="H126" s="336">
        <v>56</v>
      </c>
      <c r="I126" s="336"/>
      <c r="J126" s="336"/>
    </row>
    <row r="127" customHeight="true" spans="1:10">
      <c r="A127" s="317"/>
      <c r="B127" s="318" t="s">
        <v>134</v>
      </c>
      <c r="C127" s="319"/>
      <c r="D127" s="319"/>
      <c r="E127" s="318">
        <f>SUM(E121:E126)</f>
        <v>600</v>
      </c>
      <c r="F127" s="337">
        <f>E127/H116</f>
        <v>0.00806657614175663</v>
      </c>
      <c r="G127" s="337"/>
      <c r="H127" s="338">
        <v>169</v>
      </c>
      <c r="I127" s="338"/>
      <c r="J127" s="338"/>
    </row>
  </sheetData>
  <mergeCells count="163">
    <mergeCell ref="A1:J1"/>
    <mergeCell ref="D2:E2"/>
    <mergeCell ref="D5:E5"/>
    <mergeCell ref="D6:E6"/>
    <mergeCell ref="D7:E7"/>
    <mergeCell ref="C8:F8"/>
    <mergeCell ref="D9:E9"/>
    <mergeCell ref="D10:E10"/>
    <mergeCell ref="D11:E11"/>
    <mergeCell ref="D12:E12"/>
    <mergeCell ref="C18:F18"/>
    <mergeCell ref="D21:E21"/>
    <mergeCell ref="D24:E24"/>
    <mergeCell ref="D25:E25"/>
    <mergeCell ref="D26:E26"/>
    <mergeCell ref="D27:E27"/>
    <mergeCell ref="D28:E28"/>
    <mergeCell ref="C29:F29"/>
    <mergeCell ref="D30:E30"/>
    <mergeCell ref="D31:E31"/>
    <mergeCell ref="D34:E34"/>
    <mergeCell ref="D37:E37"/>
    <mergeCell ref="D38:E38"/>
    <mergeCell ref="D39:E39"/>
    <mergeCell ref="D40:E40"/>
    <mergeCell ref="D41:E41"/>
    <mergeCell ref="C42:F42"/>
    <mergeCell ref="B43:F43"/>
    <mergeCell ref="D44:E44"/>
    <mergeCell ref="C47:F47"/>
    <mergeCell ref="D48:E48"/>
    <mergeCell ref="D49:E49"/>
    <mergeCell ref="C50:F50"/>
    <mergeCell ref="D51:E51"/>
    <mergeCell ref="C52:F52"/>
    <mergeCell ref="C57:F57"/>
    <mergeCell ref="B58:F58"/>
    <mergeCell ref="D59:E59"/>
    <mergeCell ref="D60:E60"/>
    <mergeCell ref="D61:E61"/>
    <mergeCell ref="D62:E62"/>
    <mergeCell ref="D63:E63"/>
    <mergeCell ref="C64:F64"/>
    <mergeCell ref="C70:F70"/>
    <mergeCell ref="B71:F71"/>
    <mergeCell ref="D72:E72"/>
    <mergeCell ref="D73:E73"/>
    <mergeCell ref="C74:F74"/>
    <mergeCell ref="D75:E75"/>
    <mergeCell ref="D76:E76"/>
    <mergeCell ref="C79:F79"/>
    <mergeCell ref="D80:E80"/>
    <mergeCell ref="C81:F81"/>
    <mergeCell ref="B82:F82"/>
    <mergeCell ref="D83:E83"/>
    <mergeCell ref="C84:F84"/>
    <mergeCell ref="D85:E85"/>
    <mergeCell ref="D88:E88"/>
    <mergeCell ref="C89:F89"/>
    <mergeCell ref="D90:E90"/>
    <mergeCell ref="D91:E91"/>
    <mergeCell ref="D92:E92"/>
    <mergeCell ref="C93:F93"/>
    <mergeCell ref="B94:F94"/>
    <mergeCell ref="C99:F99"/>
    <mergeCell ref="D102:E102"/>
    <mergeCell ref="C103:F103"/>
    <mergeCell ref="D104:E104"/>
    <mergeCell ref="C105:F105"/>
    <mergeCell ref="C111:F111"/>
    <mergeCell ref="D112:E112"/>
    <mergeCell ref="D113:E113"/>
    <mergeCell ref="C114:F114"/>
    <mergeCell ref="B115:F115"/>
    <mergeCell ref="C116:F116"/>
    <mergeCell ref="A119:J119"/>
    <mergeCell ref="B120:D120"/>
    <mergeCell ref="F120:G120"/>
    <mergeCell ref="H120:J120"/>
    <mergeCell ref="B121:D121"/>
    <mergeCell ref="F121:G121"/>
    <mergeCell ref="H121:J121"/>
    <mergeCell ref="B122:D122"/>
    <mergeCell ref="F122:G122"/>
    <mergeCell ref="H122:J122"/>
    <mergeCell ref="B123:D123"/>
    <mergeCell ref="F123:G123"/>
    <mergeCell ref="H123:J123"/>
    <mergeCell ref="B124:D124"/>
    <mergeCell ref="F124:G124"/>
    <mergeCell ref="H124:J124"/>
    <mergeCell ref="B125:D125"/>
    <mergeCell ref="F125:G125"/>
    <mergeCell ref="H125:J125"/>
    <mergeCell ref="B126:D126"/>
    <mergeCell ref="F126:G126"/>
    <mergeCell ref="H126:J126"/>
    <mergeCell ref="B127:D127"/>
    <mergeCell ref="F127:G127"/>
    <mergeCell ref="H127:J127"/>
    <mergeCell ref="A3:A43"/>
    <mergeCell ref="A44:A58"/>
    <mergeCell ref="A59:A71"/>
    <mergeCell ref="A72:A82"/>
    <mergeCell ref="A83:A94"/>
    <mergeCell ref="A95:A115"/>
    <mergeCell ref="B3:B8"/>
    <mergeCell ref="B9:B18"/>
    <mergeCell ref="B19:B29"/>
    <mergeCell ref="B30:B42"/>
    <mergeCell ref="B44:B47"/>
    <mergeCell ref="B48:B50"/>
    <mergeCell ref="B51:B52"/>
    <mergeCell ref="B53:B57"/>
    <mergeCell ref="B59:B64"/>
    <mergeCell ref="B65:B70"/>
    <mergeCell ref="B72:B74"/>
    <mergeCell ref="B75:B79"/>
    <mergeCell ref="B80:B81"/>
    <mergeCell ref="B83:B84"/>
    <mergeCell ref="B85:B89"/>
    <mergeCell ref="B90:B93"/>
    <mergeCell ref="B95:B99"/>
    <mergeCell ref="B100:B103"/>
    <mergeCell ref="B104:B105"/>
    <mergeCell ref="B106:B111"/>
    <mergeCell ref="B112:B114"/>
    <mergeCell ref="C95:C98"/>
    <mergeCell ref="D3:D4"/>
    <mergeCell ref="D13:D17"/>
    <mergeCell ref="D19:D20"/>
    <mergeCell ref="D22:D23"/>
    <mergeCell ref="D32:D33"/>
    <mergeCell ref="D35:D36"/>
    <mergeCell ref="D45:D46"/>
    <mergeCell ref="D53:D56"/>
    <mergeCell ref="D65:D69"/>
    <mergeCell ref="D77:D78"/>
    <mergeCell ref="D86:D87"/>
    <mergeCell ref="D95:D98"/>
    <mergeCell ref="D100:D101"/>
    <mergeCell ref="D106:D110"/>
    <mergeCell ref="G3:G4"/>
    <mergeCell ref="G19:G20"/>
    <mergeCell ref="G22:G23"/>
    <mergeCell ref="G45:G46"/>
    <mergeCell ref="G86:G87"/>
    <mergeCell ref="G95:G98"/>
    <mergeCell ref="G100:G101"/>
    <mergeCell ref="H3:H4"/>
    <mergeCell ref="H19:H20"/>
    <mergeCell ref="H22:H23"/>
    <mergeCell ref="H45:H46"/>
    <mergeCell ref="H86:H87"/>
    <mergeCell ref="H95:H98"/>
    <mergeCell ref="H100:H101"/>
    <mergeCell ref="I3:I4"/>
    <mergeCell ref="I19:I20"/>
    <mergeCell ref="I22:I23"/>
    <mergeCell ref="I45:I46"/>
    <mergeCell ref="I86:I87"/>
    <mergeCell ref="I95:I98"/>
    <mergeCell ref="I100:I101"/>
  </mergeCells>
  <printOptions horizontalCentered="true"/>
  <pageMargins left="0.708661417322835" right="0.708661417322835" top="0.708661417322835" bottom="0.708661417322835" header="0.31496062992126" footer="0.31496062992126"/>
  <pageSetup paperSize="9" fitToHeight="2" orientation="portrait"/>
  <headerFooter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opLeftCell="A106" workbookViewId="0">
      <selection activeCell="M16" sqref="M16"/>
    </sheetView>
  </sheetViews>
  <sheetFormatPr defaultColWidth="9" defaultRowHeight="13.5"/>
  <cols>
    <col min="1" max="1" width="5.125" customWidth="true"/>
    <col min="2" max="2" width="9.5" customWidth="true"/>
    <col min="3" max="3" width="3.625" customWidth="true"/>
    <col min="4" max="4" width="11.625" style="143" customWidth="true"/>
    <col min="5" max="5" width="12.75" style="143" customWidth="true"/>
    <col min="6" max="6" width="13" customWidth="true"/>
    <col min="7" max="7" width="7.125" customWidth="true"/>
    <col min="8" max="9" width="7.75" customWidth="true"/>
    <col min="10" max="10" width="9" style="144"/>
    <col min="11" max="11" width="12.25" style="145" hidden="true" customWidth="true"/>
  </cols>
  <sheetData>
    <row r="1" ht="33" customHeight="true" spans="1:11">
      <c r="A1" s="146" t="s">
        <v>294</v>
      </c>
      <c r="B1" s="235"/>
      <c r="C1" s="235"/>
      <c r="D1" s="235"/>
      <c r="E1" s="235"/>
      <c r="F1" s="235"/>
      <c r="G1" s="235"/>
      <c r="H1" s="235"/>
      <c r="I1" s="235"/>
      <c r="J1" s="178"/>
      <c r="K1" s="179"/>
    </row>
    <row r="2" ht="24" spans="1:11">
      <c r="A2" s="236" t="s">
        <v>1</v>
      </c>
      <c r="B2" s="236" t="s">
        <v>2</v>
      </c>
      <c r="C2" s="236" t="s">
        <v>3</v>
      </c>
      <c r="D2" s="237" t="s">
        <v>4</v>
      </c>
      <c r="E2" s="263"/>
      <c r="F2" s="236" t="s">
        <v>5</v>
      </c>
      <c r="G2" s="236" t="s">
        <v>6</v>
      </c>
      <c r="H2" s="236" t="s">
        <v>7</v>
      </c>
      <c r="I2" s="284" t="s">
        <v>8</v>
      </c>
      <c r="J2" s="285" t="s">
        <v>215</v>
      </c>
      <c r="K2" s="181" t="s">
        <v>290</v>
      </c>
    </row>
    <row r="3" spans="1:11">
      <c r="A3" s="238" t="s">
        <v>9</v>
      </c>
      <c r="B3" s="239" t="s">
        <v>10</v>
      </c>
      <c r="C3" s="240">
        <v>1</v>
      </c>
      <c r="D3" s="254" t="s">
        <v>11</v>
      </c>
      <c r="E3" s="250" t="s">
        <v>216</v>
      </c>
      <c r="F3" s="250" t="s">
        <v>217</v>
      </c>
      <c r="G3" s="265">
        <v>1115</v>
      </c>
      <c r="H3" s="265">
        <v>1016</v>
      </c>
      <c r="I3" s="286">
        <f>H3/G3</f>
        <v>0.911210762331839</v>
      </c>
      <c r="J3" s="287" t="s">
        <v>218</v>
      </c>
      <c r="K3" s="183">
        <v>41048</v>
      </c>
    </row>
    <row r="4" spans="1:11">
      <c r="A4" s="242"/>
      <c r="B4" s="243"/>
      <c r="C4" s="240">
        <v>2</v>
      </c>
      <c r="D4" s="255"/>
      <c r="E4" s="250" t="s">
        <v>219</v>
      </c>
      <c r="F4" s="250" t="s">
        <v>220</v>
      </c>
      <c r="G4" s="266"/>
      <c r="H4" s="266"/>
      <c r="I4" s="288"/>
      <c r="J4" s="287" t="s">
        <v>218</v>
      </c>
      <c r="K4" s="183">
        <v>41048</v>
      </c>
    </row>
    <row r="5" spans="1:11">
      <c r="A5" s="242"/>
      <c r="B5" s="243"/>
      <c r="C5" s="240">
        <v>3</v>
      </c>
      <c r="D5" s="256" t="s">
        <v>13</v>
      </c>
      <c r="E5" s="280"/>
      <c r="F5" s="250" t="s">
        <v>14</v>
      </c>
      <c r="G5" s="268">
        <v>1825</v>
      </c>
      <c r="H5" s="268">
        <v>1600</v>
      </c>
      <c r="I5" s="289">
        <f t="shared" ref="I5:I45" si="0">H5/G5</f>
        <v>0.876712328767123</v>
      </c>
      <c r="J5" s="287" t="s">
        <v>218</v>
      </c>
      <c r="K5" s="183">
        <v>40999</v>
      </c>
    </row>
    <row r="6" spans="1:11">
      <c r="A6" s="242"/>
      <c r="B6" s="243"/>
      <c r="C6" s="240">
        <v>4</v>
      </c>
      <c r="D6" s="256" t="s">
        <v>15</v>
      </c>
      <c r="E6" s="280"/>
      <c r="F6" s="250" t="s">
        <v>16</v>
      </c>
      <c r="G6" s="268">
        <v>1245</v>
      </c>
      <c r="H6" s="268">
        <v>1081</v>
      </c>
      <c r="I6" s="289">
        <f t="shared" si="0"/>
        <v>0.868273092369478</v>
      </c>
      <c r="J6" s="287" t="s">
        <v>218</v>
      </c>
      <c r="K6" s="183">
        <v>40999</v>
      </c>
    </row>
    <row r="7" spans="1:11">
      <c r="A7" s="242"/>
      <c r="B7" s="243"/>
      <c r="C7" s="240">
        <v>5</v>
      </c>
      <c r="D7" s="256" t="s">
        <v>17</v>
      </c>
      <c r="E7" s="280"/>
      <c r="F7" s="250" t="s">
        <v>18</v>
      </c>
      <c r="G7" s="268">
        <v>1332</v>
      </c>
      <c r="H7" s="268">
        <v>854</v>
      </c>
      <c r="I7" s="289">
        <f t="shared" si="0"/>
        <v>0.641141141141141</v>
      </c>
      <c r="J7" s="287" t="s">
        <v>218</v>
      </c>
      <c r="K7" s="183">
        <v>40999</v>
      </c>
    </row>
    <row r="8" spans="1:11">
      <c r="A8" s="242"/>
      <c r="B8" s="246"/>
      <c r="C8" s="252" t="s">
        <v>19</v>
      </c>
      <c r="D8" s="253"/>
      <c r="E8" s="253"/>
      <c r="F8" s="273"/>
      <c r="G8" s="270">
        <f>SUM(G3:G7)</f>
        <v>5517</v>
      </c>
      <c r="H8" s="270">
        <f>SUM(H3:H7)</f>
        <v>4551</v>
      </c>
      <c r="I8" s="290">
        <f t="shared" si="0"/>
        <v>0.824904839586732</v>
      </c>
      <c r="J8" s="291"/>
      <c r="K8" s="187"/>
    </row>
    <row r="9" spans="1:11">
      <c r="A9" s="242"/>
      <c r="B9" s="239" t="s">
        <v>20</v>
      </c>
      <c r="C9" s="240">
        <v>6</v>
      </c>
      <c r="D9" s="256" t="s">
        <v>21</v>
      </c>
      <c r="E9" s="274"/>
      <c r="F9" s="250" t="s">
        <v>22</v>
      </c>
      <c r="G9" s="268">
        <v>1082</v>
      </c>
      <c r="H9" s="268">
        <v>810</v>
      </c>
      <c r="I9" s="289">
        <f t="shared" si="0"/>
        <v>0.748613678373383</v>
      </c>
      <c r="J9" s="287" t="s">
        <v>218</v>
      </c>
      <c r="K9" s="183">
        <v>42369</v>
      </c>
    </row>
    <row r="10" spans="1:11">
      <c r="A10" s="242"/>
      <c r="B10" s="243"/>
      <c r="C10" s="240">
        <v>7</v>
      </c>
      <c r="D10" s="256" t="s">
        <v>23</v>
      </c>
      <c r="E10" s="274"/>
      <c r="F10" s="250" t="s">
        <v>24</v>
      </c>
      <c r="G10" s="268">
        <v>213</v>
      </c>
      <c r="H10" s="268">
        <v>180</v>
      </c>
      <c r="I10" s="289">
        <f t="shared" si="0"/>
        <v>0.845070422535211</v>
      </c>
      <c r="J10" s="287" t="s">
        <v>218</v>
      </c>
      <c r="K10" s="183">
        <v>42185</v>
      </c>
    </row>
    <row r="11" spans="1:11">
      <c r="A11" s="242"/>
      <c r="B11" s="243"/>
      <c r="C11" s="240">
        <v>8</v>
      </c>
      <c r="D11" s="256" t="s">
        <v>25</v>
      </c>
      <c r="E11" s="274"/>
      <c r="F11" s="250" t="s">
        <v>26</v>
      </c>
      <c r="G11" s="268">
        <v>1106</v>
      </c>
      <c r="H11" s="268">
        <v>714</v>
      </c>
      <c r="I11" s="289">
        <f t="shared" si="0"/>
        <v>0.645569620253165</v>
      </c>
      <c r="J11" s="287" t="s">
        <v>218</v>
      </c>
      <c r="K11" s="183">
        <v>41912</v>
      </c>
    </row>
    <row r="12" spans="1:11">
      <c r="A12" s="242"/>
      <c r="B12" s="243"/>
      <c r="C12" s="240">
        <v>9</v>
      </c>
      <c r="D12" s="256" t="s">
        <v>27</v>
      </c>
      <c r="E12" s="274"/>
      <c r="F12" s="250" t="s">
        <v>28</v>
      </c>
      <c r="G12" s="268">
        <v>532</v>
      </c>
      <c r="H12" s="268">
        <v>464</v>
      </c>
      <c r="I12" s="289">
        <f t="shared" si="0"/>
        <v>0.87218045112782</v>
      </c>
      <c r="J12" s="287" t="s">
        <v>218</v>
      </c>
      <c r="K12" s="183">
        <v>41912</v>
      </c>
    </row>
    <row r="13" spans="1:11">
      <c r="A13" s="242"/>
      <c r="B13" s="243"/>
      <c r="C13" s="249">
        <v>10</v>
      </c>
      <c r="D13" s="250" t="s">
        <v>29</v>
      </c>
      <c r="E13" s="250" t="s">
        <v>222</v>
      </c>
      <c r="F13" s="272" t="s">
        <v>223</v>
      </c>
      <c r="G13" s="268">
        <v>448</v>
      </c>
      <c r="H13" s="268">
        <v>385</v>
      </c>
      <c r="I13" s="286">
        <f t="shared" si="0"/>
        <v>0.859375</v>
      </c>
      <c r="J13" s="287" t="s">
        <v>221</v>
      </c>
      <c r="K13" s="183"/>
    </row>
    <row r="14" spans="1:11">
      <c r="A14" s="242"/>
      <c r="B14" s="243"/>
      <c r="C14" s="249">
        <v>11</v>
      </c>
      <c r="D14" s="251"/>
      <c r="E14" s="250" t="s">
        <v>224</v>
      </c>
      <c r="F14" s="272" t="s">
        <v>225</v>
      </c>
      <c r="G14" s="268">
        <v>720</v>
      </c>
      <c r="H14" s="268">
        <v>573</v>
      </c>
      <c r="I14" s="286">
        <f t="shared" ref="I14:I18" si="1">H14/G14</f>
        <v>0.795833333333333</v>
      </c>
      <c r="J14" s="287" t="s">
        <v>218</v>
      </c>
      <c r="K14" s="183"/>
    </row>
    <row r="15" spans="1:11">
      <c r="A15" s="242"/>
      <c r="B15" s="243"/>
      <c r="C15" s="249">
        <v>12</v>
      </c>
      <c r="D15" s="251"/>
      <c r="E15" s="250" t="s">
        <v>226</v>
      </c>
      <c r="F15" s="272" t="s">
        <v>227</v>
      </c>
      <c r="G15" s="268">
        <v>672</v>
      </c>
      <c r="H15" s="268">
        <v>565</v>
      </c>
      <c r="I15" s="286">
        <f t="shared" si="1"/>
        <v>0.84077380952381</v>
      </c>
      <c r="J15" s="287" t="s">
        <v>218</v>
      </c>
      <c r="K15" s="183"/>
    </row>
    <row r="16" spans="1:11">
      <c r="A16" s="242"/>
      <c r="B16" s="243"/>
      <c r="C16" s="249">
        <v>13</v>
      </c>
      <c r="D16" s="251"/>
      <c r="E16" s="250" t="s">
        <v>228</v>
      </c>
      <c r="F16" s="272" t="s">
        <v>229</v>
      </c>
      <c r="G16" s="268">
        <v>762</v>
      </c>
      <c r="H16" s="268">
        <v>690</v>
      </c>
      <c r="I16" s="286">
        <f t="shared" si="1"/>
        <v>0.905511811023622</v>
      </c>
      <c r="J16" s="287" t="s">
        <v>218</v>
      </c>
      <c r="K16" s="183"/>
    </row>
    <row r="17" spans="1:11">
      <c r="A17" s="242"/>
      <c r="B17" s="243"/>
      <c r="C17" s="249">
        <v>14</v>
      </c>
      <c r="D17" s="251"/>
      <c r="E17" s="250" t="s">
        <v>230</v>
      </c>
      <c r="F17" s="272" t="s">
        <v>231</v>
      </c>
      <c r="G17" s="268">
        <v>636</v>
      </c>
      <c r="H17" s="268">
        <v>571</v>
      </c>
      <c r="I17" s="286">
        <f t="shared" si="1"/>
        <v>0.897798742138365</v>
      </c>
      <c r="J17" s="287" t="s">
        <v>218</v>
      </c>
      <c r="K17" s="183"/>
    </row>
    <row r="18" spans="1:11">
      <c r="A18" s="242"/>
      <c r="B18" s="246"/>
      <c r="C18" s="252" t="s">
        <v>19</v>
      </c>
      <c r="D18" s="253"/>
      <c r="E18" s="253"/>
      <c r="F18" s="273"/>
      <c r="G18" s="270">
        <f>SUM(G9:G17)</f>
        <v>6171</v>
      </c>
      <c r="H18" s="270">
        <f>SUM(H9:H17)</f>
        <v>4952</v>
      </c>
      <c r="I18" s="290">
        <f t="shared" si="1"/>
        <v>0.802463134013936</v>
      </c>
      <c r="J18" s="291"/>
      <c r="K18" s="187"/>
    </row>
    <row r="19" spans="1:11">
      <c r="A19" s="242"/>
      <c r="B19" s="239" t="s">
        <v>31</v>
      </c>
      <c r="C19" s="240">
        <v>15</v>
      </c>
      <c r="D19" s="254" t="s">
        <v>32</v>
      </c>
      <c r="E19" s="250" t="s">
        <v>232</v>
      </c>
      <c r="F19" s="250" t="s">
        <v>233</v>
      </c>
      <c r="G19" s="265">
        <v>2106</v>
      </c>
      <c r="H19" s="265">
        <v>1971</v>
      </c>
      <c r="I19" s="286">
        <f t="shared" si="0"/>
        <v>0.935897435897436</v>
      </c>
      <c r="J19" s="287" t="s">
        <v>218</v>
      </c>
      <c r="K19" s="183"/>
    </row>
    <row r="20" spans="1:11">
      <c r="A20" s="242"/>
      <c r="B20" s="243"/>
      <c r="C20" s="240">
        <v>16</v>
      </c>
      <c r="D20" s="255"/>
      <c r="E20" s="250" t="s">
        <v>234</v>
      </c>
      <c r="F20" s="250" t="s">
        <v>235</v>
      </c>
      <c r="G20" s="266"/>
      <c r="H20" s="266"/>
      <c r="I20" s="288"/>
      <c r="J20" s="287" t="s">
        <v>218</v>
      </c>
      <c r="K20" s="183"/>
    </row>
    <row r="21" spans="1:11">
      <c r="A21" s="242"/>
      <c r="B21" s="89"/>
      <c r="C21" s="240">
        <v>17</v>
      </c>
      <c r="D21" s="256" t="s">
        <v>34</v>
      </c>
      <c r="E21" s="274"/>
      <c r="F21" s="250" t="s">
        <v>35</v>
      </c>
      <c r="G21" s="268">
        <v>1453</v>
      </c>
      <c r="H21" s="268">
        <v>1420</v>
      </c>
      <c r="I21" s="289">
        <f t="shared" si="0"/>
        <v>0.977288368891948</v>
      </c>
      <c r="J21" s="287" t="s">
        <v>218</v>
      </c>
      <c r="K21" s="183"/>
    </row>
    <row r="22" spans="1:11">
      <c r="A22" s="242"/>
      <c r="B22" s="89"/>
      <c r="C22" s="240">
        <v>18</v>
      </c>
      <c r="D22" s="254" t="s">
        <v>36</v>
      </c>
      <c r="E22" s="250" t="s">
        <v>236</v>
      </c>
      <c r="F22" s="250" t="s">
        <v>237</v>
      </c>
      <c r="G22" s="265">
        <v>2573</v>
      </c>
      <c r="H22" s="265">
        <v>2453</v>
      </c>
      <c r="I22" s="286">
        <f t="shared" si="0"/>
        <v>0.953361834434512</v>
      </c>
      <c r="J22" s="287" t="s">
        <v>218</v>
      </c>
      <c r="K22" s="183"/>
    </row>
    <row r="23" spans="1:11">
      <c r="A23" s="242"/>
      <c r="B23" s="89"/>
      <c r="C23" s="240">
        <v>19</v>
      </c>
      <c r="D23" s="255"/>
      <c r="E23" s="250" t="s">
        <v>238</v>
      </c>
      <c r="F23" s="250" t="s">
        <v>239</v>
      </c>
      <c r="G23" s="266"/>
      <c r="H23" s="266"/>
      <c r="I23" s="288"/>
      <c r="J23" s="287" t="s">
        <v>218</v>
      </c>
      <c r="K23" s="183"/>
    </row>
    <row r="24" spans="1:11">
      <c r="A24" s="242"/>
      <c r="B24" s="89"/>
      <c r="C24" s="240">
        <v>20</v>
      </c>
      <c r="D24" s="256" t="s">
        <v>38</v>
      </c>
      <c r="E24" s="274"/>
      <c r="F24" s="250" t="s">
        <v>39</v>
      </c>
      <c r="G24" s="268">
        <v>2918</v>
      </c>
      <c r="H24" s="268">
        <v>2811</v>
      </c>
      <c r="I24" s="289">
        <f t="shared" si="0"/>
        <v>0.963331048663468</v>
      </c>
      <c r="J24" s="287" t="s">
        <v>218</v>
      </c>
      <c r="K24" s="183"/>
    </row>
    <row r="25" spans="1:11">
      <c r="A25" s="242"/>
      <c r="B25" s="89"/>
      <c r="C25" s="240">
        <v>21</v>
      </c>
      <c r="D25" s="256" t="s">
        <v>40</v>
      </c>
      <c r="E25" s="274"/>
      <c r="F25" s="250" t="s">
        <v>41</v>
      </c>
      <c r="G25" s="268">
        <v>2485</v>
      </c>
      <c r="H25" s="268">
        <v>2184</v>
      </c>
      <c r="I25" s="289">
        <f t="shared" si="0"/>
        <v>0.87887323943662</v>
      </c>
      <c r="J25" s="287" t="s">
        <v>218</v>
      </c>
      <c r="K25" s="183"/>
    </row>
    <row r="26" spans="1:11">
      <c r="A26" s="242"/>
      <c r="B26" s="89"/>
      <c r="C26" s="240">
        <v>22</v>
      </c>
      <c r="D26" s="256" t="s">
        <v>136</v>
      </c>
      <c r="E26" s="274"/>
      <c r="F26" s="250" t="s">
        <v>43</v>
      </c>
      <c r="G26" s="268">
        <v>887</v>
      </c>
      <c r="H26" s="268">
        <v>887</v>
      </c>
      <c r="I26" s="289">
        <f t="shared" si="0"/>
        <v>1</v>
      </c>
      <c r="J26" s="287" t="s">
        <v>218</v>
      </c>
      <c r="K26" s="183"/>
    </row>
    <row r="27" spans="1:11">
      <c r="A27" s="242"/>
      <c r="B27" s="89"/>
      <c r="C27" s="240">
        <v>23</v>
      </c>
      <c r="D27" s="256" t="s">
        <v>44</v>
      </c>
      <c r="E27" s="274"/>
      <c r="F27" s="250" t="s">
        <v>45</v>
      </c>
      <c r="G27" s="268">
        <v>892</v>
      </c>
      <c r="H27" s="268">
        <v>637</v>
      </c>
      <c r="I27" s="289">
        <f t="shared" si="0"/>
        <v>0.714125560538117</v>
      </c>
      <c r="J27" s="287" t="s">
        <v>218</v>
      </c>
      <c r="K27" s="183"/>
    </row>
    <row r="28" spans="1:11">
      <c r="A28" s="242"/>
      <c r="B28" s="89"/>
      <c r="C28" s="240">
        <v>24</v>
      </c>
      <c r="D28" s="256" t="s">
        <v>46</v>
      </c>
      <c r="E28" s="274"/>
      <c r="F28" s="250" t="s">
        <v>47</v>
      </c>
      <c r="G28" s="268">
        <v>1309</v>
      </c>
      <c r="H28" s="268">
        <v>1210</v>
      </c>
      <c r="I28" s="289">
        <f t="shared" si="0"/>
        <v>0.92436974789916</v>
      </c>
      <c r="J28" s="287" t="s">
        <v>218</v>
      </c>
      <c r="K28" s="183"/>
    </row>
    <row r="29" spans="1:11">
      <c r="A29" s="242"/>
      <c r="B29" s="89"/>
      <c r="C29" s="252" t="s">
        <v>19</v>
      </c>
      <c r="D29" s="253"/>
      <c r="E29" s="253"/>
      <c r="F29" s="273"/>
      <c r="G29" s="270">
        <f>SUM(G19:G28)</f>
        <v>14623</v>
      </c>
      <c r="H29" s="270">
        <f>SUM(H19:H28)</f>
        <v>13573</v>
      </c>
      <c r="I29" s="290">
        <f t="shared" si="0"/>
        <v>0.928195308760172</v>
      </c>
      <c r="J29" s="291"/>
      <c r="K29" s="187"/>
    </row>
    <row r="30" spans="1:11">
      <c r="A30" s="242"/>
      <c r="B30" s="239" t="s">
        <v>166</v>
      </c>
      <c r="C30" s="240">
        <v>25</v>
      </c>
      <c r="D30" s="256" t="s">
        <v>49</v>
      </c>
      <c r="E30" s="274"/>
      <c r="F30" s="250" t="s">
        <v>50</v>
      </c>
      <c r="G30" s="268">
        <v>858</v>
      </c>
      <c r="H30" s="268">
        <v>360</v>
      </c>
      <c r="I30" s="289">
        <f t="shared" si="0"/>
        <v>0.41958041958042</v>
      </c>
      <c r="J30" s="287" t="s">
        <v>221</v>
      </c>
      <c r="K30" s="183"/>
    </row>
    <row r="31" spans="1:11">
      <c r="A31" s="242"/>
      <c r="B31" s="86"/>
      <c r="C31" s="240">
        <v>26</v>
      </c>
      <c r="D31" s="256" t="s">
        <v>167</v>
      </c>
      <c r="E31" s="274"/>
      <c r="F31" s="250" t="s">
        <v>168</v>
      </c>
      <c r="G31" s="268">
        <v>339</v>
      </c>
      <c r="H31" s="268">
        <v>173</v>
      </c>
      <c r="I31" s="289">
        <f t="shared" ref="I31:I42" si="2">H31/G31</f>
        <v>0.510324483775811</v>
      </c>
      <c r="J31" s="287" t="s">
        <v>221</v>
      </c>
      <c r="K31" s="183"/>
    </row>
    <row r="32" spans="1:11">
      <c r="A32" s="242"/>
      <c r="B32" s="86"/>
      <c r="C32" s="240">
        <v>27</v>
      </c>
      <c r="D32" s="254" t="s">
        <v>240</v>
      </c>
      <c r="E32" s="256" t="s">
        <v>169</v>
      </c>
      <c r="F32" s="250" t="s">
        <v>170</v>
      </c>
      <c r="G32" s="268">
        <v>621</v>
      </c>
      <c r="H32" s="268">
        <v>374</v>
      </c>
      <c r="I32" s="289">
        <f t="shared" si="2"/>
        <v>0.602254428341385</v>
      </c>
      <c r="J32" s="287" t="s">
        <v>221</v>
      </c>
      <c r="K32" s="183"/>
    </row>
    <row r="33" spans="1:11">
      <c r="A33" s="242"/>
      <c r="B33" s="86"/>
      <c r="C33" s="240">
        <v>28</v>
      </c>
      <c r="D33" s="255"/>
      <c r="E33" s="256" t="s">
        <v>171</v>
      </c>
      <c r="F33" s="250" t="s">
        <v>172</v>
      </c>
      <c r="G33" s="268">
        <v>395</v>
      </c>
      <c r="H33" s="268">
        <v>216</v>
      </c>
      <c r="I33" s="289">
        <f t="shared" si="2"/>
        <v>0.546835443037975</v>
      </c>
      <c r="J33" s="287" t="s">
        <v>221</v>
      </c>
      <c r="K33" s="183"/>
    </row>
    <row r="34" spans="1:11">
      <c r="A34" s="242"/>
      <c r="B34" s="86"/>
      <c r="C34" s="240">
        <v>29</v>
      </c>
      <c r="D34" s="256" t="s">
        <v>173</v>
      </c>
      <c r="E34" s="274"/>
      <c r="F34" s="250" t="s">
        <v>174</v>
      </c>
      <c r="G34" s="268">
        <v>1089</v>
      </c>
      <c r="H34" s="268">
        <v>530</v>
      </c>
      <c r="I34" s="289">
        <f t="shared" si="2"/>
        <v>0.486685032139578</v>
      </c>
      <c r="J34" s="287" t="s">
        <v>221</v>
      </c>
      <c r="K34" s="183"/>
    </row>
    <row r="35" spans="1:11">
      <c r="A35" s="242"/>
      <c r="B35" s="86"/>
      <c r="C35" s="240">
        <v>30</v>
      </c>
      <c r="D35" s="250" t="s">
        <v>241</v>
      </c>
      <c r="E35" s="275" t="s">
        <v>175</v>
      </c>
      <c r="F35" s="250" t="s">
        <v>176</v>
      </c>
      <c r="G35" s="268">
        <v>805</v>
      </c>
      <c r="H35" s="268">
        <v>301</v>
      </c>
      <c r="I35" s="289">
        <f t="shared" si="2"/>
        <v>0.373913043478261</v>
      </c>
      <c r="J35" s="287" t="s">
        <v>221</v>
      </c>
      <c r="K35" s="183"/>
    </row>
    <row r="36" spans="1:11">
      <c r="A36" s="242"/>
      <c r="B36" s="86"/>
      <c r="C36" s="240">
        <v>31</v>
      </c>
      <c r="D36" s="250"/>
      <c r="E36" s="275" t="s">
        <v>177</v>
      </c>
      <c r="F36" s="250" t="s">
        <v>178</v>
      </c>
      <c r="G36" s="268">
        <v>1145</v>
      </c>
      <c r="H36" s="268">
        <v>659</v>
      </c>
      <c r="I36" s="289">
        <f t="shared" si="2"/>
        <v>0.575545851528384</v>
      </c>
      <c r="J36" s="287" t="s">
        <v>221</v>
      </c>
      <c r="K36" s="183"/>
    </row>
    <row r="37" spans="1:11">
      <c r="A37" s="242"/>
      <c r="B37" s="86"/>
      <c r="C37" s="240">
        <v>32</v>
      </c>
      <c r="D37" s="256" t="s">
        <v>179</v>
      </c>
      <c r="E37" s="274"/>
      <c r="F37" s="250" t="s">
        <v>242</v>
      </c>
      <c r="G37" s="268">
        <v>164</v>
      </c>
      <c r="H37" s="268">
        <v>101</v>
      </c>
      <c r="I37" s="289">
        <f t="shared" si="2"/>
        <v>0.615853658536585</v>
      </c>
      <c r="J37" s="287" t="s">
        <v>221</v>
      </c>
      <c r="K37" s="183"/>
    </row>
    <row r="38" spans="1:11">
      <c r="A38" s="242"/>
      <c r="B38" s="86"/>
      <c r="C38" s="240">
        <v>33</v>
      </c>
      <c r="D38" s="256" t="s">
        <v>197</v>
      </c>
      <c r="E38" s="274"/>
      <c r="F38" s="250" t="s">
        <v>198</v>
      </c>
      <c r="G38" s="268">
        <v>290</v>
      </c>
      <c r="H38" s="268">
        <v>156</v>
      </c>
      <c r="I38" s="289">
        <f t="shared" si="2"/>
        <v>0.537931034482759</v>
      </c>
      <c r="J38" s="287" t="s">
        <v>243</v>
      </c>
      <c r="K38" s="183"/>
    </row>
    <row r="39" spans="1:11">
      <c r="A39" s="242"/>
      <c r="B39" s="86"/>
      <c r="C39" s="240">
        <v>34</v>
      </c>
      <c r="D39" s="250" t="s">
        <v>244</v>
      </c>
      <c r="E39" s="276"/>
      <c r="F39" s="250" t="s">
        <v>245</v>
      </c>
      <c r="G39" s="268">
        <v>835</v>
      </c>
      <c r="H39" s="268">
        <v>25</v>
      </c>
      <c r="I39" s="289">
        <f t="shared" si="2"/>
        <v>0.029940119760479</v>
      </c>
      <c r="J39" s="287" t="s">
        <v>243</v>
      </c>
      <c r="K39" s="183"/>
    </row>
    <row r="40" spans="1:11">
      <c r="A40" s="242"/>
      <c r="B40" s="86"/>
      <c r="C40" s="240">
        <v>35</v>
      </c>
      <c r="D40" s="250" t="s">
        <v>246</v>
      </c>
      <c r="E40" s="276"/>
      <c r="F40" s="250" t="s">
        <v>247</v>
      </c>
      <c r="G40" s="268">
        <v>549</v>
      </c>
      <c r="H40" s="268">
        <v>98</v>
      </c>
      <c r="I40" s="289">
        <f t="shared" si="2"/>
        <v>0.178506375227687</v>
      </c>
      <c r="J40" s="287" t="s">
        <v>243</v>
      </c>
      <c r="K40" s="183"/>
    </row>
    <row r="41" spans="1:11">
      <c r="A41" s="242"/>
      <c r="B41" s="86"/>
      <c r="C41" s="240">
        <v>36</v>
      </c>
      <c r="D41" s="250" t="s">
        <v>248</v>
      </c>
      <c r="E41" s="276"/>
      <c r="F41" s="250" t="s">
        <v>249</v>
      </c>
      <c r="G41" s="268">
        <v>1158</v>
      </c>
      <c r="H41" s="268">
        <v>124</v>
      </c>
      <c r="I41" s="289">
        <f t="shared" si="2"/>
        <v>0.107081174438687</v>
      </c>
      <c r="J41" s="287" t="s">
        <v>243</v>
      </c>
      <c r="K41" s="183"/>
    </row>
    <row r="42" spans="1:11">
      <c r="A42" s="242"/>
      <c r="B42" s="87"/>
      <c r="C42" s="252" t="s">
        <v>19</v>
      </c>
      <c r="D42" s="253"/>
      <c r="E42" s="253"/>
      <c r="F42" s="273"/>
      <c r="G42" s="270">
        <f>SUM(G30:G41)</f>
        <v>8248</v>
      </c>
      <c r="H42" s="270">
        <f>SUM(H30:H41)</f>
        <v>3117</v>
      </c>
      <c r="I42" s="290">
        <f t="shared" si="2"/>
        <v>0.377909796314258</v>
      </c>
      <c r="J42" s="291"/>
      <c r="K42" s="187"/>
    </row>
    <row r="43" spans="1:11">
      <c r="A43" s="257"/>
      <c r="B43" s="258" t="s">
        <v>51</v>
      </c>
      <c r="C43" s="259"/>
      <c r="D43" s="259"/>
      <c r="E43" s="259"/>
      <c r="F43" s="277"/>
      <c r="G43" s="278">
        <f>SUM(G42,G29,G18,G8,)</f>
        <v>34559</v>
      </c>
      <c r="H43" s="278">
        <f>SUM(H8,H18,H29,H42)</f>
        <v>26193</v>
      </c>
      <c r="I43" s="292">
        <f t="shared" si="0"/>
        <v>0.757921236146879</v>
      </c>
      <c r="J43" s="293"/>
      <c r="K43" s="189"/>
    </row>
    <row r="44" spans="1:11">
      <c r="A44" s="238" t="s">
        <v>52</v>
      </c>
      <c r="B44" s="239" t="s">
        <v>53</v>
      </c>
      <c r="C44" s="240">
        <v>37</v>
      </c>
      <c r="D44" s="256" t="s">
        <v>54</v>
      </c>
      <c r="E44" s="274"/>
      <c r="F44" s="250" t="s">
        <v>55</v>
      </c>
      <c r="G44" s="279">
        <v>2294</v>
      </c>
      <c r="H44" s="268">
        <v>1932</v>
      </c>
      <c r="I44" s="289">
        <f t="shared" si="0"/>
        <v>0.842197035745423</v>
      </c>
      <c r="J44" s="287" t="s">
        <v>218</v>
      </c>
      <c r="K44" s="183"/>
    </row>
    <row r="45" spans="1:11">
      <c r="A45" s="242"/>
      <c r="B45" s="243"/>
      <c r="C45" s="240">
        <v>38</v>
      </c>
      <c r="D45" s="250" t="s">
        <v>56</v>
      </c>
      <c r="E45" s="250" t="s">
        <v>250</v>
      </c>
      <c r="F45" s="272" t="s">
        <v>251</v>
      </c>
      <c r="G45" s="265">
        <v>1813</v>
      </c>
      <c r="H45" s="265">
        <v>1808</v>
      </c>
      <c r="I45" s="286">
        <f t="shared" si="0"/>
        <v>0.997242140099283</v>
      </c>
      <c r="J45" s="287" t="s">
        <v>218</v>
      </c>
      <c r="K45" s="183"/>
    </row>
    <row r="46" spans="1:11">
      <c r="A46" s="242"/>
      <c r="B46" s="243"/>
      <c r="C46" s="240">
        <v>39</v>
      </c>
      <c r="D46" s="251"/>
      <c r="E46" s="250" t="s">
        <v>252</v>
      </c>
      <c r="F46" s="272" t="s">
        <v>253</v>
      </c>
      <c r="G46" s="266"/>
      <c r="H46" s="266"/>
      <c r="I46" s="288"/>
      <c r="J46" s="287" t="s">
        <v>218</v>
      </c>
      <c r="K46" s="183"/>
    </row>
    <row r="47" spans="1:11">
      <c r="A47" s="242"/>
      <c r="B47" s="246"/>
      <c r="C47" s="252" t="s">
        <v>19</v>
      </c>
      <c r="D47" s="253"/>
      <c r="E47" s="253"/>
      <c r="F47" s="273"/>
      <c r="G47" s="270">
        <f>SUM(G44:G45)</f>
        <v>4107</v>
      </c>
      <c r="H47" s="270">
        <f>SUM(H44:H45)</f>
        <v>3740</v>
      </c>
      <c r="I47" s="290">
        <f>H47/G47</f>
        <v>0.91064037009983</v>
      </c>
      <c r="J47" s="291"/>
      <c r="K47" s="187"/>
    </row>
    <row r="48" spans="1:11">
      <c r="A48" s="242"/>
      <c r="B48" s="239" t="s">
        <v>58</v>
      </c>
      <c r="C48" s="260">
        <v>40</v>
      </c>
      <c r="D48" s="256" t="s">
        <v>59</v>
      </c>
      <c r="E48" s="274"/>
      <c r="F48" s="250" t="s">
        <v>60</v>
      </c>
      <c r="G48" s="268">
        <v>1145</v>
      </c>
      <c r="H48" s="268">
        <v>1145</v>
      </c>
      <c r="I48" s="289">
        <f>H48/G48</f>
        <v>1</v>
      </c>
      <c r="J48" s="287" t="s">
        <v>218</v>
      </c>
      <c r="K48" s="183"/>
    </row>
    <row r="49" spans="1:11">
      <c r="A49" s="242"/>
      <c r="B49" s="243"/>
      <c r="C49" s="260">
        <v>41</v>
      </c>
      <c r="D49" s="256" t="s">
        <v>137</v>
      </c>
      <c r="E49" s="274"/>
      <c r="F49" s="264" t="s">
        <v>138</v>
      </c>
      <c r="G49" s="268">
        <v>915</v>
      </c>
      <c r="H49" s="268">
        <v>615</v>
      </c>
      <c r="I49" s="289">
        <f t="shared" ref="I49:I52" si="3">H49/G49</f>
        <v>0.672131147540984</v>
      </c>
      <c r="J49" s="287" t="s">
        <v>221</v>
      </c>
      <c r="K49" s="183"/>
    </row>
    <row r="50" spans="1:11">
      <c r="A50" s="242"/>
      <c r="B50" s="60"/>
      <c r="C50" s="252" t="s">
        <v>19</v>
      </c>
      <c r="D50" s="253"/>
      <c r="E50" s="253"/>
      <c r="F50" s="273"/>
      <c r="G50" s="270">
        <f>SUM(G48:G49)</f>
        <v>2060</v>
      </c>
      <c r="H50" s="270">
        <f t="shared" ref="H50" si="4">SUM(H48:H49)</f>
        <v>1760</v>
      </c>
      <c r="I50" s="290">
        <f t="shared" si="3"/>
        <v>0.854368932038835</v>
      </c>
      <c r="J50" s="291"/>
      <c r="K50" s="187"/>
    </row>
    <row r="51" spans="1:11">
      <c r="A51" s="242"/>
      <c r="B51" s="261" t="s">
        <v>61</v>
      </c>
      <c r="C51" s="240">
        <v>42</v>
      </c>
      <c r="D51" s="256" t="s">
        <v>62</v>
      </c>
      <c r="E51" s="274"/>
      <c r="F51" s="250" t="s">
        <v>63</v>
      </c>
      <c r="G51" s="268">
        <v>3010</v>
      </c>
      <c r="H51" s="268">
        <v>3004</v>
      </c>
      <c r="I51" s="289">
        <f t="shared" si="3"/>
        <v>0.998006644518272</v>
      </c>
      <c r="J51" s="287" t="s">
        <v>218</v>
      </c>
      <c r="K51" s="183"/>
    </row>
    <row r="52" spans="1:11">
      <c r="A52" s="242"/>
      <c r="B52" s="60"/>
      <c r="C52" s="252" t="s">
        <v>19</v>
      </c>
      <c r="D52" s="253"/>
      <c r="E52" s="253"/>
      <c r="F52" s="273"/>
      <c r="G52" s="270">
        <f>SUM(G51)</f>
        <v>3010</v>
      </c>
      <c r="H52" s="270">
        <f>SUM(H51)</f>
        <v>3004</v>
      </c>
      <c r="I52" s="290">
        <f t="shared" si="3"/>
        <v>0.998006644518272</v>
      </c>
      <c r="J52" s="291"/>
      <c r="K52" s="187"/>
    </row>
    <row r="53" spans="1:11">
      <c r="A53" s="242"/>
      <c r="B53" s="239" t="s">
        <v>64</v>
      </c>
      <c r="C53" s="240">
        <v>43</v>
      </c>
      <c r="D53" s="250" t="s">
        <v>254</v>
      </c>
      <c r="E53" s="275" t="s">
        <v>65</v>
      </c>
      <c r="F53" s="250" t="s">
        <v>66</v>
      </c>
      <c r="G53" s="268">
        <v>580</v>
      </c>
      <c r="H53" s="268">
        <v>410</v>
      </c>
      <c r="I53" s="289">
        <f t="shared" ref="I53:I116" si="5">H53/G53</f>
        <v>0.706896551724138</v>
      </c>
      <c r="J53" s="287" t="s">
        <v>218</v>
      </c>
      <c r="K53" s="183"/>
    </row>
    <row r="54" spans="1:11">
      <c r="A54" s="242"/>
      <c r="B54" s="89"/>
      <c r="C54" s="240">
        <v>44</v>
      </c>
      <c r="D54" s="250"/>
      <c r="E54" s="250" t="s">
        <v>67</v>
      </c>
      <c r="F54" s="250" t="s">
        <v>68</v>
      </c>
      <c r="G54" s="268">
        <v>617</v>
      </c>
      <c r="H54" s="268">
        <v>497</v>
      </c>
      <c r="I54" s="289">
        <f t="shared" si="5"/>
        <v>0.805510534846029</v>
      </c>
      <c r="J54" s="287" t="s">
        <v>218</v>
      </c>
      <c r="K54" s="183"/>
    </row>
    <row r="55" spans="1:11">
      <c r="A55" s="242"/>
      <c r="B55" s="89"/>
      <c r="C55" s="240">
        <v>45</v>
      </c>
      <c r="D55" s="250"/>
      <c r="E55" s="275" t="s">
        <v>69</v>
      </c>
      <c r="F55" s="250" t="s">
        <v>68</v>
      </c>
      <c r="G55" s="268">
        <v>2874</v>
      </c>
      <c r="H55" s="268">
        <v>2284</v>
      </c>
      <c r="I55" s="289">
        <f t="shared" si="5"/>
        <v>0.794711203897008</v>
      </c>
      <c r="J55" s="287" t="s">
        <v>218</v>
      </c>
      <c r="K55" s="183"/>
    </row>
    <row r="56" spans="1:11">
      <c r="A56" s="242"/>
      <c r="B56" s="89"/>
      <c r="C56" s="240">
        <v>46</v>
      </c>
      <c r="D56" s="250"/>
      <c r="E56" s="275" t="s">
        <v>140</v>
      </c>
      <c r="F56" s="264" t="s">
        <v>141</v>
      </c>
      <c r="G56" s="268">
        <v>1259</v>
      </c>
      <c r="H56" s="268">
        <v>952</v>
      </c>
      <c r="I56" s="289">
        <f t="shared" si="5"/>
        <v>0.756155679110405</v>
      </c>
      <c r="J56" s="287" t="s">
        <v>221</v>
      </c>
      <c r="K56" s="183"/>
    </row>
    <row r="57" spans="1:11">
      <c r="A57" s="242"/>
      <c r="B57" s="60"/>
      <c r="C57" s="252" t="s">
        <v>19</v>
      </c>
      <c r="D57" s="253"/>
      <c r="E57" s="253"/>
      <c r="F57" s="273"/>
      <c r="G57" s="270">
        <f>SUM(G53:G56)</f>
        <v>5330</v>
      </c>
      <c r="H57" s="270">
        <f>SUM(H53:H56)</f>
        <v>4143</v>
      </c>
      <c r="I57" s="290">
        <f t="shared" si="5"/>
        <v>0.777298311444653</v>
      </c>
      <c r="J57" s="291"/>
      <c r="K57" s="187"/>
    </row>
    <row r="58" spans="1:11">
      <c r="A58" s="257"/>
      <c r="B58" s="258" t="s">
        <v>51</v>
      </c>
      <c r="C58" s="259"/>
      <c r="D58" s="259"/>
      <c r="E58" s="259"/>
      <c r="F58" s="277"/>
      <c r="G58" s="278">
        <f>SUM(G44:G45,G48:G49,G51,G53:G56)</f>
        <v>14507</v>
      </c>
      <c r="H58" s="278">
        <f>SUM(H44:H45,H48:H49,H51,H53:H56)</f>
        <v>12647</v>
      </c>
      <c r="I58" s="292">
        <f t="shared" si="5"/>
        <v>0.871786034328255</v>
      </c>
      <c r="J58" s="293"/>
      <c r="K58" s="189"/>
    </row>
    <row r="59" spans="1:11">
      <c r="A59" s="238" t="s">
        <v>70</v>
      </c>
      <c r="B59" s="239" t="s">
        <v>71</v>
      </c>
      <c r="C59" s="240">
        <v>47</v>
      </c>
      <c r="D59" s="256" t="s">
        <v>72</v>
      </c>
      <c r="E59" s="280"/>
      <c r="F59" s="250" t="s">
        <v>73</v>
      </c>
      <c r="G59" s="268">
        <v>1859</v>
      </c>
      <c r="H59" s="268">
        <v>1499</v>
      </c>
      <c r="I59" s="289">
        <f t="shared" si="5"/>
        <v>0.806347498655191</v>
      </c>
      <c r="J59" s="287" t="s">
        <v>218</v>
      </c>
      <c r="K59" s="183"/>
    </row>
    <row r="60" spans="1:11">
      <c r="A60" s="242"/>
      <c r="B60" s="243"/>
      <c r="C60" s="240">
        <v>48</v>
      </c>
      <c r="D60" s="256" t="s">
        <v>74</v>
      </c>
      <c r="E60" s="280"/>
      <c r="F60" s="250" t="s">
        <v>75</v>
      </c>
      <c r="G60" s="268">
        <v>1094</v>
      </c>
      <c r="H60" s="268">
        <v>986</v>
      </c>
      <c r="I60" s="289">
        <f t="shared" si="5"/>
        <v>0.90127970749543</v>
      </c>
      <c r="J60" s="287" t="s">
        <v>218</v>
      </c>
      <c r="K60" s="183"/>
    </row>
    <row r="61" spans="1:11">
      <c r="A61" s="242"/>
      <c r="B61" s="243"/>
      <c r="C61" s="240">
        <v>49</v>
      </c>
      <c r="D61" s="256" t="s">
        <v>76</v>
      </c>
      <c r="E61" s="280"/>
      <c r="F61" s="250" t="s">
        <v>77</v>
      </c>
      <c r="G61" s="268">
        <v>1322</v>
      </c>
      <c r="H61" s="268">
        <v>1204</v>
      </c>
      <c r="I61" s="289">
        <f t="shared" si="5"/>
        <v>0.910741301059002</v>
      </c>
      <c r="J61" s="287" t="s">
        <v>218</v>
      </c>
      <c r="K61" s="183"/>
    </row>
    <row r="62" spans="1:11">
      <c r="A62" s="242"/>
      <c r="B62" s="243"/>
      <c r="C62" s="240">
        <v>50</v>
      </c>
      <c r="D62" s="262" t="s">
        <v>78</v>
      </c>
      <c r="E62" s="106"/>
      <c r="F62" s="281" t="s">
        <v>79</v>
      </c>
      <c r="G62" s="282">
        <v>678</v>
      </c>
      <c r="H62" s="240">
        <v>553</v>
      </c>
      <c r="I62" s="294">
        <f t="shared" si="5"/>
        <v>0.815634218289086</v>
      </c>
      <c r="J62" s="287" t="s">
        <v>221</v>
      </c>
      <c r="K62" s="183"/>
    </row>
    <row r="63" spans="1:11">
      <c r="A63" s="242"/>
      <c r="B63" s="243"/>
      <c r="C63" s="240">
        <v>51</v>
      </c>
      <c r="D63" s="262" t="s">
        <v>80</v>
      </c>
      <c r="E63" s="106"/>
      <c r="F63" s="281" t="s">
        <v>81</v>
      </c>
      <c r="G63" s="282">
        <v>1329</v>
      </c>
      <c r="H63" s="240">
        <v>979</v>
      </c>
      <c r="I63" s="294">
        <f t="shared" si="5"/>
        <v>0.736644093303236</v>
      </c>
      <c r="J63" s="287" t="s">
        <v>221</v>
      </c>
      <c r="K63" s="183"/>
    </row>
    <row r="64" spans="1:11">
      <c r="A64" s="242"/>
      <c r="B64" s="60"/>
      <c r="C64" s="252" t="s">
        <v>19</v>
      </c>
      <c r="D64" s="253"/>
      <c r="E64" s="253"/>
      <c r="F64" s="273"/>
      <c r="G64" s="283">
        <f>SUM(G59:G63)</f>
        <v>6282</v>
      </c>
      <c r="H64" s="283">
        <f t="shared" ref="H64" si="6">SUM(H59:H63)</f>
        <v>5221</v>
      </c>
      <c r="I64" s="295">
        <f t="shared" si="5"/>
        <v>0.831104743712194</v>
      </c>
      <c r="J64" s="291"/>
      <c r="K64" s="187"/>
    </row>
    <row r="65" spans="1:11">
      <c r="A65" s="242"/>
      <c r="B65" s="239" t="s">
        <v>155</v>
      </c>
      <c r="C65" s="240">
        <v>52</v>
      </c>
      <c r="D65" s="281" t="s">
        <v>255</v>
      </c>
      <c r="E65" s="320" t="s">
        <v>256</v>
      </c>
      <c r="F65" s="281" t="s">
        <v>157</v>
      </c>
      <c r="G65" s="282">
        <v>344</v>
      </c>
      <c r="H65" s="282">
        <v>180</v>
      </c>
      <c r="I65" s="294">
        <f t="shared" si="5"/>
        <v>0.523255813953488</v>
      </c>
      <c r="J65" s="287" t="s">
        <v>221</v>
      </c>
      <c r="K65" s="183"/>
    </row>
    <row r="66" spans="1:11">
      <c r="A66" s="242"/>
      <c r="B66" s="243"/>
      <c r="C66" s="240">
        <v>53</v>
      </c>
      <c r="D66" s="296"/>
      <c r="E66" s="320" t="s">
        <v>257</v>
      </c>
      <c r="F66" s="281" t="s">
        <v>159</v>
      </c>
      <c r="G66" s="282">
        <v>330</v>
      </c>
      <c r="H66" s="282">
        <v>78</v>
      </c>
      <c r="I66" s="294">
        <f t="shared" si="5"/>
        <v>0.236363636363636</v>
      </c>
      <c r="J66" s="287" t="s">
        <v>221</v>
      </c>
      <c r="K66" s="183"/>
    </row>
    <row r="67" spans="1:11">
      <c r="A67" s="242"/>
      <c r="B67" s="243"/>
      <c r="C67" s="240">
        <v>54</v>
      </c>
      <c r="D67" s="296"/>
      <c r="E67" s="320" t="s">
        <v>258</v>
      </c>
      <c r="F67" s="281" t="s">
        <v>161</v>
      </c>
      <c r="G67" s="282">
        <v>1173</v>
      </c>
      <c r="H67" s="282">
        <v>528</v>
      </c>
      <c r="I67" s="294">
        <f t="shared" si="5"/>
        <v>0.450127877237852</v>
      </c>
      <c r="J67" s="287" t="s">
        <v>221</v>
      </c>
      <c r="K67" s="183"/>
    </row>
    <row r="68" spans="1:11">
      <c r="A68" s="242"/>
      <c r="B68" s="243"/>
      <c r="C68" s="240">
        <v>55</v>
      </c>
      <c r="D68" s="296"/>
      <c r="E68" s="320" t="s">
        <v>259</v>
      </c>
      <c r="F68" s="281" t="s">
        <v>163</v>
      </c>
      <c r="G68" s="282">
        <v>1104</v>
      </c>
      <c r="H68" s="282">
        <v>458</v>
      </c>
      <c r="I68" s="294">
        <f t="shared" si="5"/>
        <v>0.414855072463768</v>
      </c>
      <c r="J68" s="287" t="s">
        <v>221</v>
      </c>
      <c r="K68" s="183"/>
    </row>
    <row r="69" spans="1:11">
      <c r="A69" s="242"/>
      <c r="B69" s="243"/>
      <c r="C69" s="240">
        <v>56</v>
      </c>
      <c r="D69" s="296"/>
      <c r="E69" s="275" t="s">
        <v>260</v>
      </c>
      <c r="F69" s="264" t="s">
        <v>200</v>
      </c>
      <c r="G69" s="240">
        <v>736</v>
      </c>
      <c r="H69" s="240">
        <v>326</v>
      </c>
      <c r="I69" s="345">
        <f t="shared" si="5"/>
        <v>0.442934782608696</v>
      </c>
      <c r="J69" s="287" t="s">
        <v>243</v>
      </c>
      <c r="K69" s="183"/>
    </row>
    <row r="70" spans="1:11">
      <c r="A70" s="242"/>
      <c r="B70" s="60"/>
      <c r="C70" s="252" t="s">
        <v>19</v>
      </c>
      <c r="D70" s="253"/>
      <c r="E70" s="253"/>
      <c r="F70" s="273"/>
      <c r="G70" s="283">
        <f>SUM(G65:G69)</f>
        <v>3687</v>
      </c>
      <c r="H70" s="283">
        <f>SUM(H65:H69)</f>
        <v>1570</v>
      </c>
      <c r="I70" s="295">
        <f t="shared" si="5"/>
        <v>0.42582045023054</v>
      </c>
      <c r="J70" s="291"/>
      <c r="K70" s="187"/>
    </row>
    <row r="71" customHeight="true" spans="1:11">
      <c r="A71" s="257"/>
      <c r="B71" s="297" t="s">
        <v>51</v>
      </c>
      <c r="C71" s="297"/>
      <c r="D71" s="297"/>
      <c r="E71" s="297"/>
      <c r="F71" s="297"/>
      <c r="G71" s="321">
        <f>SUM(G70,G64)</f>
        <v>9969</v>
      </c>
      <c r="H71" s="321">
        <f>SUM(H70,H64)</f>
        <v>6791</v>
      </c>
      <c r="I71" s="292">
        <f t="shared" si="5"/>
        <v>0.681211756444979</v>
      </c>
      <c r="J71" s="293"/>
      <c r="K71" s="189"/>
    </row>
    <row r="72" spans="1:11">
      <c r="A72" s="238" t="s">
        <v>82</v>
      </c>
      <c r="B72" s="239" t="s">
        <v>83</v>
      </c>
      <c r="C72" s="240">
        <v>57</v>
      </c>
      <c r="D72" s="256" t="s">
        <v>153</v>
      </c>
      <c r="E72" s="274"/>
      <c r="F72" s="250" t="s">
        <v>85</v>
      </c>
      <c r="G72" s="268">
        <v>360</v>
      </c>
      <c r="H72" s="268">
        <v>315</v>
      </c>
      <c r="I72" s="289">
        <f t="shared" si="5"/>
        <v>0.875</v>
      </c>
      <c r="J72" s="287" t="s">
        <v>218</v>
      </c>
      <c r="K72" s="183"/>
    </row>
    <row r="73" spans="1:11">
      <c r="A73" s="242"/>
      <c r="B73" s="243"/>
      <c r="C73" s="240">
        <v>58</v>
      </c>
      <c r="D73" s="256" t="s">
        <v>86</v>
      </c>
      <c r="E73" s="274"/>
      <c r="F73" s="250" t="s">
        <v>87</v>
      </c>
      <c r="G73" s="268">
        <v>247</v>
      </c>
      <c r="H73" s="268">
        <v>181</v>
      </c>
      <c r="I73" s="289">
        <f t="shared" si="5"/>
        <v>0.732793522267207</v>
      </c>
      <c r="J73" s="287" t="s">
        <v>218</v>
      </c>
      <c r="K73" s="183"/>
    </row>
    <row r="74" spans="1:11">
      <c r="A74" s="242"/>
      <c r="B74" s="246"/>
      <c r="C74" s="252" t="s">
        <v>19</v>
      </c>
      <c r="D74" s="253"/>
      <c r="E74" s="253"/>
      <c r="F74" s="273"/>
      <c r="G74" s="270">
        <f>SUM(G72:G73)</f>
        <v>607</v>
      </c>
      <c r="H74" s="270">
        <f>SUM(H72:H73)</f>
        <v>496</v>
      </c>
      <c r="I74" s="290">
        <f t="shared" si="5"/>
        <v>0.817133443163097</v>
      </c>
      <c r="J74" s="291"/>
      <c r="K74" s="187"/>
    </row>
    <row r="75" spans="1:11">
      <c r="A75" s="242"/>
      <c r="B75" s="239" t="s">
        <v>88</v>
      </c>
      <c r="C75" s="240">
        <v>59</v>
      </c>
      <c r="D75" s="256" t="s">
        <v>89</v>
      </c>
      <c r="E75" s="274"/>
      <c r="F75" s="250" t="s">
        <v>90</v>
      </c>
      <c r="G75" s="268">
        <v>841</v>
      </c>
      <c r="H75" s="268">
        <v>322</v>
      </c>
      <c r="I75" s="289">
        <f t="shared" si="5"/>
        <v>0.382877526753864</v>
      </c>
      <c r="J75" s="287" t="s">
        <v>221</v>
      </c>
      <c r="K75" s="183"/>
    </row>
    <row r="76" spans="1:11">
      <c r="A76" s="242"/>
      <c r="B76" s="89"/>
      <c r="C76" s="240">
        <v>60</v>
      </c>
      <c r="D76" s="256" t="s">
        <v>91</v>
      </c>
      <c r="E76" s="274"/>
      <c r="F76" s="250" t="s">
        <v>92</v>
      </c>
      <c r="G76" s="268">
        <v>560</v>
      </c>
      <c r="H76" s="268">
        <v>351</v>
      </c>
      <c r="I76" s="289">
        <f t="shared" si="5"/>
        <v>0.626785714285714</v>
      </c>
      <c r="J76" s="287" t="s">
        <v>218</v>
      </c>
      <c r="K76" s="183"/>
    </row>
    <row r="77" spans="1:11">
      <c r="A77" s="242"/>
      <c r="B77" s="89"/>
      <c r="C77" s="240">
        <v>61</v>
      </c>
      <c r="D77" s="250" t="s">
        <v>261</v>
      </c>
      <c r="E77" s="322" t="s">
        <v>93</v>
      </c>
      <c r="F77" s="250" t="s">
        <v>94</v>
      </c>
      <c r="G77" s="240">
        <v>2064</v>
      </c>
      <c r="H77" s="240">
        <v>1983</v>
      </c>
      <c r="I77" s="294">
        <f t="shared" si="5"/>
        <v>0.960755813953488</v>
      </c>
      <c r="J77" s="287" t="s">
        <v>218</v>
      </c>
      <c r="K77" s="183"/>
    </row>
    <row r="78" spans="1:11">
      <c r="A78" s="242"/>
      <c r="B78" s="89"/>
      <c r="C78" s="240">
        <v>62</v>
      </c>
      <c r="D78" s="250"/>
      <c r="E78" s="322" t="s">
        <v>95</v>
      </c>
      <c r="F78" s="250" t="s">
        <v>96</v>
      </c>
      <c r="G78" s="268">
        <v>718</v>
      </c>
      <c r="H78" s="268">
        <v>622</v>
      </c>
      <c r="I78" s="289">
        <f t="shared" si="5"/>
        <v>0.866295264623955</v>
      </c>
      <c r="J78" s="287" t="s">
        <v>218</v>
      </c>
      <c r="K78" s="183"/>
    </row>
    <row r="79" spans="1:11">
      <c r="A79" s="242"/>
      <c r="B79" s="60"/>
      <c r="C79" s="298" t="s">
        <v>19</v>
      </c>
      <c r="D79" s="299"/>
      <c r="E79" s="299"/>
      <c r="F79" s="323"/>
      <c r="G79" s="324">
        <f>SUM(G75:G78)</f>
        <v>4183</v>
      </c>
      <c r="H79" s="324">
        <f>SUM(H75:H78)</f>
        <v>3278</v>
      </c>
      <c r="I79" s="340">
        <f t="shared" si="5"/>
        <v>0.783648099450155</v>
      </c>
      <c r="J79" s="291"/>
      <c r="K79" s="187"/>
    </row>
    <row r="80" spans="1:11">
      <c r="A80" s="242"/>
      <c r="B80" s="300" t="s">
        <v>262</v>
      </c>
      <c r="C80" s="240">
        <v>63</v>
      </c>
      <c r="D80" s="245" t="s">
        <v>143</v>
      </c>
      <c r="E80" s="274"/>
      <c r="F80" s="264" t="s">
        <v>144</v>
      </c>
      <c r="G80" s="268">
        <v>1249</v>
      </c>
      <c r="H80" s="268">
        <v>1249</v>
      </c>
      <c r="I80" s="289">
        <f t="shared" si="5"/>
        <v>1</v>
      </c>
      <c r="J80" s="287" t="s">
        <v>221</v>
      </c>
      <c r="K80" s="183"/>
    </row>
    <row r="81" spans="1:11">
      <c r="A81" s="242"/>
      <c r="B81" s="60"/>
      <c r="C81" s="298" t="s">
        <v>19</v>
      </c>
      <c r="D81" s="299"/>
      <c r="E81" s="299"/>
      <c r="F81" s="323"/>
      <c r="G81" s="270">
        <f>SUM(G80)</f>
        <v>1249</v>
      </c>
      <c r="H81" s="270">
        <f>SUM(H80)</f>
        <v>1249</v>
      </c>
      <c r="I81" s="290">
        <f t="shared" si="5"/>
        <v>1</v>
      </c>
      <c r="J81" s="291"/>
      <c r="K81" s="187"/>
    </row>
    <row r="82" spans="1:11">
      <c r="A82" s="257"/>
      <c r="B82" s="258" t="s">
        <v>51</v>
      </c>
      <c r="C82" s="259"/>
      <c r="D82" s="259"/>
      <c r="E82" s="259"/>
      <c r="F82" s="277"/>
      <c r="G82" s="278">
        <f>SUM(G81,G79,G74)</f>
        <v>6039</v>
      </c>
      <c r="H82" s="278">
        <f>SUM(H72:H73,H75:H78,H80)</f>
        <v>5023</v>
      </c>
      <c r="I82" s="292">
        <f t="shared" si="5"/>
        <v>0.831760225202848</v>
      </c>
      <c r="J82" s="293"/>
      <c r="K82" s="189"/>
    </row>
    <row r="83" spans="1:11">
      <c r="A83" s="238" t="s">
        <v>97</v>
      </c>
      <c r="B83" s="239" t="s">
        <v>98</v>
      </c>
      <c r="C83" s="240">
        <v>64</v>
      </c>
      <c r="D83" s="256" t="s">
        <v>99</v>
      </c>
      <c r="E83" s="274"/>
      <c r="F83" s="250" t="s">
        <v>100</v>
      </c>
      <c r="G83" s="268">
        <v>1393</v>
      </c>
      <c r="H83" s="268">
        <v>1199</v>
      </c>
      <c r="I83" s="289">
        <f t="shared" si="5"/>
        <v>0.860732232591529</v>
      </c>
      <c r="J83" s="287" t="s">
        <v>218</v>
      </c>
      <c r="K83" s="183">
        <v>41090</v>
      </c>
    </row>
    <row r="84" spans="1:11">
      <c r="A84" s="242"/>
      <c r="B84" s="60"/>
      <c r="C84" s="298" t="s">
        <v>19</v>
      </c>
      <c r="D84" s="299"/>
      <c r="E84" s="299"/>
      <c r="F84" s="323"/>
      <c r="G84" s="270">
        <f>SUM(G83)</f>
        <v>1393</v>
      </c>
      <c r="H84" s="270">
        <f>SUM(H83)</f>
        <v>1199</v>
      </c>
      <c r="I84" s="290">
        <f t="shared" si="5"/>
        <v>0.860732232591529</v>
      </c>
      <c r="J84" s="291"/>
      <c r="K84" s="187"/>
    </row>
    <row r="85" spans="1:11">
      <c r="A85" s="242"/>
      <c r="B85" s="260" t="s">
        <v>101</v>
      </c>
      <c r="C85" s="240">
        <v>65</v>
      </c>
      <c r="D85" s="256" t="s">
        <v>102</v>
      </c>
      <c r="E85" s="274"/>
      <c r="F85" s="250" t="s">
        <v>103</v>
      </c>
      <c r="G85" s="268">
        <v>1534</v>
      </c>
      <c r="H85" s="268">
        <v>1393</v>
      </c>
      <c r="I85" s="289">
        <f t="shared" si="5"/>
        <v>0.908083441981747</v>
      </c>
      <c r="J85" s="287" t="s">
        <v>218</v>
      </c>
      <c r="K85" s="183">
        <v>41090</v>
      </c>
    </row>
    <row r="86" spans="1:11">
      <c r="A86" s="242"/>
      <c r="B86" s="301"/>
      <c r="C86" s="240">
        <v>66</v>
      </c>
      <c r="D86" s="254" t="s">
        <v>104</v>
      </c>
      <c r="E86" s="250" t="s">
        <v>263</v>
      </c>
      <c r="F86" s="250" t="s">
        <v>264</v>
      </c>
      <c r="G86" s="265">
        <v>1934</v>
      </c>
      <c r="H86" s="265">
        <v>1685</v>
      </c>
      <c r="I86" s="286">
        <f t="shared" si="5"/>
        <v>0.871251292657704</v>
      </c>
      <c r="J86" s="287" t="s">
        <v>218</v>
      </c>
      <c r="K86" s="183">
        <v>41759</v>
      </c>
    </row>
    <row r="87" spans="1:11">
      <c r="A87" s="242"/>
      <c r="B87" s="301"/>
      <c r="C87" s="240">
        <v>67</v>
      </c>
      <c r="D87" s="255"/>
      <c r="E87" s="250" t="s">
        <v>265</v>
      </c>
      <c r="F87" s="250" t="s">
        <v>266</v>
      </c>
      <c r="G87" s="266"/>
      <c r="H87" s="266"/>
      <c r="I87" s="288"/>
      <c r="J87" s="287" t="s">
        <v>218</v>
      </c>
      <c r="K87" s="183">
        <v>41639</v>
      </c>
    </row>
    <row r="88" spans="1:11">
      <c r="A88" s="242"/>
      <c r="B88" s="301"/>
      <c r="C88" s="240">
        <v>68</v>
      </c>
      <c r="D88" s="256" t="s">
        <v>106</v>
      </c>
      <c r="E88" s="274"/>
      <c r="F88" s="250" t="s">
        <v>107</v>
      </c>
      <c r="G88" s="240">
        <v>686</v>
      </c>
      <c r="H88" s="240">
        <v>515</v>
      </c>
      <c r="I88" s="289">
        <f t="shared" si="5"/>
        <v>0.750728862973761</v>
      </c>
      <c r="J88" s="287" t="s">
        <v>218</v>
      </c>
      <c r="K88" s="183">
        <v>41760</v>
      </c>
    </row>
    <row r="89" spans="1:11">
      <c r="A89" s="242"/>
      <c r="B89" s="301"/>
      <c r="C89" s="298" t="s">
        <v>19</v>
      </c>
      <c r="D89" s="299"/>
      <c r="E89" s="299"/>
      <c r="F89" s="323"/>
      <c r="G89" s="325">
        <f>SUM(G85:G88)</f>
        <v>4154</v>
      </c>
      <c r="H89" s="325">
        <f>SUM(H85:H88)</f>
        <v>3593</v>
      </c>
      <c r="I89" s="290">
        <f t="shared" si="5"/>
        <v>0.864949446316803</v>
      </c>
      <c r="J89" s="291"/>
      <c r="K89" s="187"/>
    </row>
    <row r="90" spans="1:11">
      <c r="A90" s="242"/>
      <c r="B90" s="260" t="s">
        <v>267</v>
      </c>
      <c r="C90" s="240">
        <v>69</v>
      </c>
      <c r="D90" s="256" t="s">
        <v>208</v>
      </c>
      <c r="E90" s="274"/>
      <c r="F90" s="250" t="s">
        <v>209</v>
      </c>
      <c r="G90" s="240">
        <v>1105</v>
      </c>
      <c r="H90" s="240">
        <v>322</v>
      </c>
      <c r="I90" s="294">
        <f t="shared" si="5"/>
        <v>0.291402714932127</v>
      </c>
      <c r="J90" s="287" t="s">
        <v>243</v>
      </c>
      <c r="K90" s="183">
        <v>43738</v>
      </c>
    </row>
    <row r="91" spans="1:11">
      <c r="A91" s="242"/>
      <c r="B91" s="260"/>
      <c r="C91" s="240">
        <v>70</v>
      </c>
      <c r="D91" s="256" t="s">
        <v>210</v>
      </c>
      <c r="E91" s="274"/>
      <c r="F91" s="250" t="s">
        <v>211</v>
      </c>
      <c r="G91" s="240">
        <v>927</v>
      </c>
      <c r="H91" s="240">
        <v>535</v>
      </c>
      <c r="I91" s="294">
        <f t="shared" si="5"/>
        <v>0.577130528586839</v>
      </c>
      <c r="J91" s="287" t="s">
        <v>243</v>
      </c>
      <c r="K91" s="183">
        <v>43738</v>
      </c>
    </row>
    <row r="92" spans="1:11">
      <c r="A92" s="242"/>
      <c r="B92" s="260"/>
      <c r="C92" s="240">
        <v>71</v>
      </c>
      <c r="D92" s="256" t="s">
        <v>212</v>
      </c>
      <c r="E92" s="274"/>
      <c r="F92" s="250" t="s">
        <v>213</v>
      </c>
      <c r="G92" s="240">
        <v>344</v>
      </c>
      <c r="H92" s="240">
        <v>108</v>
      </c>
      <c r="I92" s="294">
        <f t="shared" si="5"/>
        <v>0.313953488372093</v>
      </c>
      <c r="J92" s="287" t="s">
        <v>268</v>
      </c>
      <c r="K92" s="183">
        <v>43555</v>
      </c>
    </row>
    <row r="93" spans="1:11">
      <c r="A93" s="242"/>
      <c r="B93" s="301"/>
      <c r="C93" s="252" t="s">
        <v>19</v>
      </c>
      <c r="D93" s="253"/>
      <c r="E93" s="253"/>
      <c r="F93" s="273"/>
      <c r="G93" s="270">
        <f>SUM(G90:G92)</f>
        <v>2376</v>
      </c>
      <c r="H93" s="270">
        <f>SUM(H90:H92)</f>
        <v>965</v>
      </c>
      <c r="I93" s="290">
        <f t="shared" si="5"/>
        <v>0.406144781144781</v>
      </c>
      <c r="J93" s="291"/>
      <c r="K93" s="187"/>
    </row>
    <row r="94" spans="1:11">
      <c r="A94" s="257"/>
      <c r="B94" s="258" t="s">
        <v>51</v>
      </c>
      <c r="C94" s="259"/>
      <c r="D94" s="259"/>
      <c r="E94" s="259"/>
      <c r="F94" s="277"/>
      <c r="G94" s="278">
        <f>SUM(G84,G89,G93)</f>
        <v>7923</v>
      </c>
      <c r="H94" s="278">
        <f>SUM(H84,H89,H93)</f>
        <v>5757</v>
      </c>
      <c r="I94" s="292">
        <f t="shared" si="5"/>
        <v>0.726618705035971</v>
      </c>
      <c r="J94" s="293"/>
      <c r="K94" s="189"/>
    </row>
    <row r="95" spans="1:11">
      <c r="A95" s="238" t="s">
        <v>108</v>
      </c>
      <c r="B95" s="239" t="s">
        <v>109</v>
      </c>
      <c r="C95" s="300">
        <v>72</v>
      </c>
      <c r="D95" s="254" t="s">
        <v>110</v>
      </c>
      <c r="E95" s="250" t="s">
        <v>269</v>
      </c>
      <c r="F95" s="250" t="s">
        <v>270</v>
      </c>
      <c r="G95" s="265">
        <v>5774</v>
      </c>
      <c r="H95" s="265">
        <v>5218</v>
      </c>
      <c r="I95" s="286">
        <f t="shared" si="5"/>
        <v>0.903706269483893</v>
      </c>
      <c r="J95" s="287" t="s">
        <v>218</v>
      </c>
      <c r="K95" s="183"/>
    </row>
    <row r="96" spans="1:11">
      <c r="A96" s="242"/>
      <c r="B96" s="89"/>
      <c r="C96" s="302"/>
      <c r="D96" s="303"/>
      <c r="E96" s="250" t="s">
        <v>271</v>
      </c>
      <c r="F96" s="250" t="s">
        <v>272</v>
      </c>
      <c r="G96" s="326"/>
      <c r="H96" s="326"/>
      <c r="I96" s="341"/>
      <c r="J96" s="287" t="s">
        <v>218</v>
      </c>
      <c r="K96" s="183"/>
    </row>
    <row r="97" spans="1:11">
      <c r="A97" s="242"/>
      <c r="B97" s="89"/>
      <c r="C97" s="302"/>
      <c r="D97" s="303"/>
      <c r="E97" s="250" t="s">
        <v>273</v>
      </c>
      <c r="F97" s="250" t="s">
        <v>274</v>
      </c>
      <c r="G97" s="326"/>
      <c r="H97" s="326"/>
      <c r="I97" s="341"/>
      <c r="J97" s="287" t="s">
        <v>218</v>
      </c>
      <c r="K97" s="183"/>
    </row>
    <row r="98" spans="1:11">
      <c r="A98" s="242"/>
      <c r="B98" s="89"/>
      <c r="C98" s="304"/>
      <c r="D98" s="255"/>
      <c r="E98" s="250" t="s">
        <v>275</v>
      </c>
      <c r="F98" s="250" t="s">
        <v>276</v>
      </c>
      <c r="G98" s="266"/>
      <c r="H98" s="266"/>
      <c r="I98" s="288"/>
      <c r="J98" s="287" t="s">
        <v>218</v>
      </c>
      <c r="K98" s="183"/>
    </row>
    <row r="99" spans="1:11">
      <c r="A99" s="242"/>
      <c r="B99" s="60"/>
      <c r="C99" s="252" t="s">
        <v>19</v>
      </c>
      <c r="D99" s="253"/>
      <c r="E99" s="253"/>
      <c r="F99" s="273"/>
      <c r="G99" s="327">
        <f>G95</f>
        <v>5774</v>
      </c>
      <c r="H99" s="327">
        <f>H95</f>
        <v>5218</v>
      </c>
      <c r="I99" s="342">
        <f>H99/G99</f>
        <v>0.903706269483893</v>
      </c>
      <c r="J99" s="291"/>
      <c r="K99" s="187"/>
    </row>
    <row r="100" spans="1:11">
      <c r="A100" s="242"/>
      <c r="B100" s="239" t="s">
        <v>112</v>
      </c>
      <c r="C100" s="260">
        <v>73</v>
      </c>
      <c r="D100" s="254" t="s">
        <v>113</v>
      </c>
      <c r="E100" s="272" t="s">
        <v>277</v>
      </c>
      <c r="F100" s="250" t="s">
        <v>278</v>
      </c>
      <c r="G100" s="265">
        <v>1517</v>
      </c>
      <c r="H100" s="265">
        <v>1428</v>
      </c>
      <c r="I100" s="286">
        <f t="shared" si="5"/>
        <v>0.941331575477917</v>
      </c>
      <c r="J100" s="287" t="s">
        <v>218</v>
      </c>
      <c r="K100" s="183"/>
    </row>
    <row r="101" spans="1:11">
      <c r="A101" s="242"/>
      <c r="B101" s="243"/>
      <c r="C101" s="260">
        <v>74</v>
      </c>
      <c r="D101" s="255"/>
      <c r="E101" s="272" t="s">
        <v>279</v>
      </c>
      <c r="F101" s="250" t="s">
        <v>280</v>
      </c>
      <c r="G101" s="266"/>
      <c r="H101" s="266"/>
      <c r="I101" s="288"/>
      <c r="J101" s="287" t="s">
        <v>218</v>
      </c>
      <c r="K101" s="183"/>
    </row>
    <row r="102" spans="1:11">
      <c r="A102" s="242"/>
      <c r="B102" s="243"/>
      <c r="C102" s="260">
        <v>75</v>
      </c>
      <c r="D102" s="256" t="s">
        <v>115</v>
      </c>
      <c r="E102" s="280"/>
      <c r="F102" s="250" t="s">
        <v>116</v>
      </c>
      <c r="G102" s="268">
        <v>2046</v>
      </c>
      <c r="H102" s="268">
        <v>2029</v>
      </c>
      <c r="I102" s="289">
        <f t="shared" si="5"/>
        <v>0.99169110459433</v>
      </c>
      <c r="J102" s="287" t="s">
        <v>218</v>
      </c>
      <c r="K102" s="183"/>
    </row>
    <row r="103" spans="1:11">
      <c r="A103" s="242"/>
      <c r="B103" s="246"/>
      <c r="C103" s="252" t="s">
        <v>19</v>
      </c>
      <c r="D103" s="253"/>
      <c r="E103" s="253"/>
      <c r="F103" s="273"/>
      <c r="G103" s="270">
        <f>SUM(G100:G102)</f>
        <v>3563</v>
      </c>
      <c r="H103" s="270">
        <f>SUM(H100:H102)</f>
        <v>3457</v>
      </c>
      <c r="I103" s="290">
        <f t="shared" si="5"/>
        <v>0.970249789503228</v>
      </c>
      <c r="J103" s="291"/>
      <c r="K103" s="187"/>
    </row>
    <row r="104" spans="1:11">
      <c r="A104" s="242"/>
      <c r="B104" s="261" t="s">
        <v>117</v>
      </c>
      <c r="C104" s="240">
        <v>76</v>
      </c>
      <c r="D104" s="256" t="s">
        <v>118</v>
      </c>
      <c r="E104" s="274"/>
      <c r="F104" s="250" t="s">
        <v>119</v>
      </c>
      <c r="G104" s="268">
        <v>3174</v>
      </c>
      <c r="H104" s="268">
        <v>3001</v>
      </c>
      <c r="I104" s="289">
        <f t="shared" si="5"/>
        <v>0.945494643982357</v>
      </c>
      <c r="J104" s="287" t="s">
        <v>218</v>
      </c>
      <c r="K104" s="183"/>
    </row>
    <row r="105" spans="1:11">
      <c r="A105" s="242"/>
      <c r="B105" s="305"/>
      <c r="C105" s="252" t="s">
        <v>19</v>
      </c>
      <c r="D105" s="253"/>
      <c r="E105" s="253"/>
      <c r="F105" s="273"/>
      <c r="G105" s="270">
        <f>SUM(G104:G104)</f>
        <v>3174</v>
      </c>
      <c r="H105" s="270">
        <f>SUM(H104:H104)</f>
        <v>3001</v>
      </c>
      <c r="I105" s="290">
        <f t="shared" si="5"/>
        <v>0.945494643982357</v>
      </c>
      <c r="J105" s="291"/>
      <c r="K105" s="187"/>
    </row>
    <row r="106" spans="1:11">
      <c r="A106" s="242"/>
      <c r="B106" s="239" t="s">
        <v>121</v>
      </c>
      <c r="C106" s="240">
        <v>77</v>
      </c>
      <c r="D106" s="250" t="s">
        <v>281</v>
      </c>
      <c r="E106" s="250" t="s">
        <v>122</v>
      </c>
      <c r="F106" s="250" t="s">
        <v>282</v>
      </c>
      <c r="G106" s="265">
        <v>1300</v>
      </c>
      <c r="H106" s="265">
        <v>1083</v>
      </c>
      <c r="I106" s="286">
        <f t="shared" si="5"/>
        <v>0.833076923076923</v>
      </c>
      <c r="J106" s="287" t="s">
        <v>218</v>
      </c>
      <c r="K106" s="183"/>
    </row>
    <row r="107" spans="1:11">
      <c r="A107" s="242"/>
      <c r="B107" s="243"/>
      <c r="C107" s="240">
        <v>78</v>
      </c>
      <c r="D107" s="275"/>
      <c r="E107" s="275" t="s">
        <v>145</v>
      </c>
      <c r="F107" s="250" t="s">
        <v>146</v>
      </c>
      <c r="G107" s="328">
        <v>1207</v>
      </c>
      <c r="H107" s="268">
        <v>861</v>
      </c>
      <c r="I107" s="289">
        <f t="shared" si="5"/>
        <v>0.713338856669428</v>
      </c>
      <c r="J107" s="287" t="s">
        <v>221</v>
      </c>
      <c r="K107" s="183"/>
    </row>
    <row r="108" spans="1:11">
      <c r="A108" s="242"/>
      <c r="B108" s="243"/>
      <c r="C108" s="240">
        <v>79</v>
      </c>
      <c r="D108" s="275"/>
      <c r="E108" s="275" t="s">
        <v>147</v>
      </c>
      <c r="F108" s="250" t="s">
        <v>148</v>
      </c>
      <c r="G108" s="328">
        <v>1617</v>
      </c>
      <c r="H108" s="268">
        <v>1283</v>
      </c>
      <c r="I108" s="289">
        <f t="shared" si="5"/>
        <v>0.793444650587508</v>
      </c>
      <c r="J108" s="287" t="s">
        <v>221</v>
      </c>
      <c r="K108" s="183"/>
    </row>
    <row r="109" spans="1:11">
      <c r="A109" s="242"/>
      <c r="B109" s="243"/>
      <c r="C109" s="240">
        <v>80</v>
      </c>
      <c r="D109" s="275"/>
      <c r="E109" s="322" t="s">
        <v>126</v>
      </c>
      <c r="F109" s="250" t="s">
        <v>127</v>
      </c>
      <c r="G109" s="328">
        <v>775</v>
      </c>
      <c r="H109" s="268">
        <v>453</v>
      </c>
      <c r="I109" s="289">
        <f t="shared" si="5"/>
        <v>0.584516129032258</v>
      </c>
      <c r="J109" s="287" t="s">
        <v>221</v>
      </c>
      <c r="K109" s="183"/>
    </row>
    <row r="110" spans="1:11">
      <c r="A110" s="242"/>
      <c r="B110" s="243"/>
      <c r="C110" s="240">
        <v>81</v>
      </c>
      <c r="D110" s="275"/>
      <c r="E110" s="322" t="s">
        <v>128</v>
      </c>
      <c r="F110" s="264" t="s">
        <v>150</v>
      </c>
      <c r="G110" s="268">
        <v>1741</v>
      </c>
      <c r="H110" s="268">
        <v>1243</v>
      </c>
      <c r="I110" s="289">
        <f t="shared" si="5"/>
        <v>0.713957495692131</v>
      </c>
      <c r="J110" s="287" t="s">
        <v>221</v>
      </c>
      <c r="K110" s="183"/>
    </row>
    <row r="111" spans="1:11">
      <c r="A111" s="242"/>
      <c r="B111" s="246"/>
      <c r="C111" s="252" t="s">
        <v>19</v>
      </c>
      <c r="D111" s="253"/>
      <c r="E111" s="253"/>
      <c r="F111" s="273"/>
      <c r="G111" s="270">
        <f>SUM(G106:G110)</f>
        <v>6640</v>
      </c>
      <c r="H111" s="270">
        <f>SUM(H106:H110)</f>
        <v>4923</v>
      </c>
      <c r="I111" s="290">
        <f t="shared" si="5"/>
        <v>0.741415662650602</v>
      </c>
      <c r="J111" s="291"/>
      <c r="K111" s="187"/>
    </row>
    <row r="112" spans="1:11">
      <c r="A112" s="242"/>
      <c r="B112" s="239" t="s">
        <v>129</v>
      </c>
      <c r="C112" s="240">
        <v>82</v>
      </c>
      <c r="D112" s="256" t="s">
        <v>130</v>
      </c>
      <c r="E112" s="274"/>
      <c r="F112" s="250" t="s">
        <v>131</v>
      </c>
      <c r="G112" s="328">
        <v>1168</v>
      </c>
      <c r="H112" s="268">
        <v>1111</v>
      </c>
      <c r="I112" s="289">
        <f t="shared" si="5"/>
        <v>0.951198630136986</v>
      </c>
      <c r="J112" s="287" t="s">
        <v>221</v>
      </c>
      <c r="K112" s="183"/>
    </row>
    <row r="113" spans="1:11">
      <c r="A113" s="242"/>
      <c r="B113" s="243"/>
      <c r="C113" s="240">
        <v>83</v>
      </c>
      <c r="D113" s="256" t="s">
        <v>132</v>
      </c>
      <c r="E113" s="274"/>
      <c r="F113" s="250" t="s">
        <v>133</v>
      </c>
      <c r="G113" s="328">
        <v>1483</v>
      </c>
      <c r="H113" s="268">
        <v>1013</v>
      </c>
      <c r="I113" s="289">
        <f t="shared" si="5"/>
        <v>0.683074848280512</v>
      </c>
      <c r="J113" s="287" t="s">
        <v>221</v>
      </c>
      <c r="K113" s="183"/>
    </row>
    <row r="114" spans="1:11">
      <c r="A114" s="242"/>
      <c r="B114" s="246"/>
      <c r="C114" s="252" t="s">
        <v>19</v>
      </c>
      <c r="D114" s="253"/>
      <c r="E114" s="253"/>
      <c r="F114" s="273"/>
      <c r="G114" s="270">
        <f>SUM(G112:G113)</f>
        <v>2651</v>
      </c>
      <c r="H114" s="270">
        <f>SUM(H112:H113)</f>
        <v>2124</v>
      </c>
      <c r="I114" s="290">
        <f t="shared" si="5"/>
        <v>0.801207091663523</v>
      </c>
      <c r="J114" s="291"/>
      <c r="K114" s="187"/>
    </row>
    <row r="115" spans="1:11">
      <c r="A115" s="257"/>
      <c r="B115" s="258" t="s">
        <v>51</v>
      </c>
      <c r="C115" s="259"/>
      <c r="D115" s="259"/>
      <c r="E115" s="259"/>
      <c r="F115" s="277"/>
      <c r="G115" s="329">
        <f>SUM(G114,G111,G105,G103,G99)</f>
        <v>21802</v>
      </c>
      <c r="H115" s="329">
        <f>SUM(H114,H111,H105,H103,H99)</f>
        <v>18723</v>
      </c>
      <c r="I115" s="292">
        <f t="shared" si="5"/>
        <v>0.858774424364737</v>
      </c>
      <c r="J115" s="293"/>
      <c r="K115" s="189"/>
    </row>
    <row r="116" spans="1:11">
      <c r="A116" s="306" t="s">
        <v>134</v>
      </c>
      <c r="B116" s="307">
        <v>21</v>
      </c>
      <c r="C116" s="308">
        <v>83</v>
      </c>
      <c r="D116" s="309"/>
      <c r="E116" s="309"/>
      <c r="F116" s="330"/>
      <c r="G116" s="331">
        <f>SUM(B116:F116,G43,G58,G71,G82,G94,G115)</f>
        <v>94903</v>
      </c>
      <c r="H116" s="332">
        <f>SUM(H43,H58,H71,H82,H94,H115)</f>
        <v>75134</v>
      </c>
      <c r="I116" s="343">
        <f t="shared" si="5"/>
        <v>0.791692570308631</v>
      </c>
      <c r="J116" s="344"/>
      <c r="K116" s="232"/>
    </row>
    <row r="119" ht="19.5" customHeight="true" spans="1:10">
      <c r="A119" s="310" t="s">
        <v>295</v>
      </c>
      <c r="B119" s="311"/>
      <c r="C119" s="311"/>
      <c r="D119" s="311"/>
      <c r="E119" s="311"/>
      <c r="F119" s="333"/>
      <c r="G119" s="221"/>
      <c r="H119" s="221"/>
      <c r="I119" s="221"/>
      <c r="J119" s="234"/>
    </row>
    <row r="120" spans="1:10">
      <c r="A120" s="312" t="s">
        <v>284</v>
      </c>
      <c r="B120" s="312" t="s">
        <v>285</v>
      </c>
      <c r="C120" s="313"/>
      <c r="D120" s="313"/>
      <c r="E120" s="312" t="s">
        <v>286</v>
      </c>
      <c r="F120" s="334" t="s">
        <v>287</v>
      </c>
      <c r="G120" s="334"/>
      <c r="H120" s="334" t="s">
        <v>288</v>
      </c>
      <c r="I120" s="334"/>
      <c r="J120" s="334"/>
    </row>
    <row r="121" customHeight="true" spans="1:10">
      <c r="A121" s="314">
        <v>1</v>
      </c>
      <c r="B121" s="315" t="s">
        <v>9</v>
      </c>
      <c r="C121" s="316"/>
      <c r="D121" s="316"/>
      <c r="E121" s="315">
        <v>139</v>
      </c>
      <c r="F121" s="335">
        <f>E121/H43</f>
        <v>0.00530676134845188</v>
      </c>
      <c r="G121" s="335"/>
      <c r="H121" s="336">
        <v>139</v>
      </c>
      <c r="I121" s="336"/>
      <c r="J121" s="336"/>
    </row>
    <row r="122" customHeight="true" spans="1:10">
      <c r="A122" s="314">
        <v>2</v>
      </c>
      <c r="B122" s="315" t="s">
        <v>52</v>
      </c>
      <c r="C122" s="316"/>
      <c r="D122" s="316"/>
      <c r="E122" s="315">
        <v>15</v>
      </c>
      <c r="F122" s="335">
        <f>E122/H58</f>
        <v>0.00118605202814897</v>
      </c>
      <c r="G122" s="335"/>
      <c r="H122" s="336">
        <v>14</v>
      </c>
      <c r="I122" s="336"/>
      <c r="J122" s="336"/>
    </row>
    <row r="123" customHeight="true" spans="1:10">
      <c r="A123" s="314">
        <v>3</v>
      </c>
      <c r="B123" s="315" t="s">
        <v>70</v>
      </c>
      <c r="C123" s="316"/>
      <c r="D123" s="316"/>
      <c r="E123" s="315">
        <v>290</v>
      </c>
      <c r="F123" s="335">
        <f>E123/H71</f>
        <v>0.0427035782653512</v>
      </c>
      <c r="G123" s="335"/>
      <c r="H123" s="336">
        <v>44</v>
      </c>
      <c r="I123" s="336"/>
      <c r="J123" s="336"/>
    </row>
    <row r="124" customHeight="true" spans="1:10">
      <c r="A124" s="314">
        <v>4</v>
      </c>
      <c r="B124" s="315" t="s">
        <v>82</v>
      </c>
      <c r="C124" s="316"/>
      <c r="D124" s="316"/>
      <c r="E124" s="315">
        <v>13</v>
      </c>
      <c r="F124" s="335">
        <f>E124/H82</f>
        <v>0.00258809476408521</v>
      </c>
      <c r="G124" s="335"/>
      <c r="H124" s="336">
        <v>12</v>
      </c>
      <c r="I124" s="336"/>
      <c r="J124" s="336"/>
    </row>
    <row r="125" customHeight="true" spans="1:10">
      <c r="A125" s="314">
        <v>5</v>
      </c>
      <c r="B125" s="315" t="s">
        <v>97</v>
      </c>
      <c r="C125" s="316"/>
      <c r="D125" s="316"/>
      <c r="E125" s="315">
        <v>3</v>
      </c>
      <c r="F125" s="335">
        <f>E125/H94</f>
        <v>0.000521104742053153</v>
      </c>
      <c r="G125" s="335"/>
      <c r="H125" s="336">
        <v>3</v>
      </c>
      <c r="I125" s="336"/>
      <c r="J125" s="336"/>
    </row>
    <row r="126" customHeight="true" spans="1:10">
      <c r="A126" s="314">
        <v>6</v>
      </c>
      <c r="B126" s="315" t="s">
        <v>108</v>
      </c>
      <c r="C126" s="316"/>
      <c r="D126" s="316"/>
      <c r="E126" s="315">
        <v>148</v>
      </c>
      <c r="F126" s="335">
        <f>E126/H115</f>
        <v>0.00790471612455269</v>
      </c>
      <c r="G126" s="335"/>
      <c r="H126" s="336">
        <v>57</v>
      </c>
      <c r="I126" s="336"/>
      <c r="J126" s="336"/>
    </row>
    <row r="127" customHeight="true" spans="1:10">
      <c r="A127" s="317"/>
      <c r="B127" s="318" t="s">
        <v>134</v>
      </c>
      <c r="C127" s="319"/>
      <c r="D127" s="319"/>
      <c r="E127" s="318">
        <f>SUM(E121:E126)</f>
        <v>608</v>
      </c>
      <c r="F127" s="337">
        <f>E127/H116</f>
        <v>0.00809220858732398</v>
      </c>
      <c r="G127" s="337"/>
      <c r="H127" s="338">
        <f>SUM(H121:J126)</f>
        <v>269</v>
      </c>
      <c r="I127" s="338"/>
      <c r="J127" s="338"/>
    </row>
  </sheetData>
  <mergeCells count="163">
    <mergeCell ref="A1:J1"/>
    <mergeCell ref="D2:E2"/>
    <mergeCell ref="D5:E5"/>
    <mergeCell ref="D6:E6"/>
    <mergeCell ref="D7:E7"/>
    <mergeCell ref="C8:F8"/>
    <mergeCell ref="D9:E9"/>
    <mergeCell ref="D10:E10"/>
    <mergeCell ref="D11:E11"/>
    <mergeCell ref="D12:E12"/>
    <mergeCell ref="C18:F18"/>
    <mergeCell ref="D21:E21"/>
    <mergeCell ref="D24:E24"/>
    <mergeCell ref="D25:E25"/>
    <mergeCell ref="D26:E26"/>
    <mergeCell ref="D27:E27"/>
    <mergeCell ref="D28:E28"/>
    <mergeCell ref="C29:F29"/>
    <mergeCell ref="D30:E30"/>
    <mergeCell ref="D31:E31"/>
    <mergeCell ref="D34:E34"/>
    <mergeCell ref="D37:E37"/>
    <mergeCell ref="D38:E38"/>
    <mergeCell ref="D39:E39"/>
    <mergeCell ref="D40:E40"/>
    <mergeCell ref="D41:E41"/>
    <mergeCell ref="C42:F42"/>
    <mergeCell ref="B43:F43"/>
    <mergeCell ref="D44:E44"/>
    <mergeCell ref="C47:F47"/>
    <mergeCell ref="D48:E48"/>
    <mergeCell ref="D49:E49"/>
    <mergeCell ref="C50:F50"/>
    <mergeCell ref="D51:E51"/>
    <mergeCell ref="C52:F52"/>
    <mergeCell ref="C57:F57"/>
    <mergeCell ref="B58:F58"/>
    <mergeCell ref="D59:E59"/>
    <mergeCell ref="D60:E60"/>
    <mergeCell ref="D61:E61"/>
    <mergeCell ref="D62:E62"/>
    <mergeCell ref="D63:E63"/>
    <mergeCell ref="C64:F64"/>
    <mergeCell ref="C70:F70"/>
    <mergeCell ref="B71:F71"/>
    <mergeCell ref="D72:E72"/>
    <mergeCell ref="D73:E73"/>
    <mergeCell ref="C74:F74"/>
    <mergeCell ref="D75:E75"/>
    <mergeCell ref="D76:E76"/>
    <mergeCell ref="C79:F79"/>
    <mergeCell ref="D80:E80"/>
    <mergeCell ref="C81:F81"/>
    <mergeCell ref="B82:F82"/>
    <mergeCell ref="D83:E83"/>
    <mergeCell ref="C84:F84"/>
    <mergeCell ref="D85:E85"/>
    <mergeCell ref="D88:E88"/>
    <mergeCell ref="C89:F89"/>
    <mergeCell ref="D90:E90"/>
    <mergeCell ref="D91:E91"/>
    <mergeCell ref="D92:E92"/>
    <mergeCell ref="C93:F93"/>
    <mergeCell ref="B94:F94"/>
    <mergeCell ref="C99:F99"/>
    <mergeCell ref="D102:E102"/>
    <mergeCell ref="C103:F103"/>
    <mergeCell ref="D104:E104"/>
    <mergeCell ref="C105:F105"/>
    <mergeCell ref="C111:F111"/>
    <mergeCell ref="D112:E112"/>
    <mergeCell ref="D113:E113"/>
    <mergeCell ref="C114:F114"/>
    <mergeCell ref="B115:F115"/>
    <mergeCell ref="C116:F116"/>
    <mergeCell ref="A119:J119"/>
    <mergeCell ref="B120:D120"/>
    <mergeCell ref="F120:G120"/>
    <mergeCell ref="H120:J120"/>
    <mergeCell ref="B121:D121"/>
    <mergeCell ref="F121:G121"/>
    <mergeCell ref="H121:J121"/>
    <mergeCell ref="B122:D122"/>
    <mergeCell ref="F122:G122"/>
    <mergeCell ref="H122:J122"/>
    <mergeCell ref="B123:D123"/>
    <mergeCell ref="F123:G123"/>
    <mergeCell ref="H123:J123"/>
    <mergeCell ref="B124:D124"/>
    <mergeCell ref="F124:G124"/>
    <mergeCell ref="H124:J124"/>
    <mergeCell ref="B125:D125"/>
    <mergeCell ref="F125:G125"/>
    <mergeCell ref="H125:J125"/>
    <mergeCell ref="B126:D126"/>
    <mergeCell ref="F126:G126"/>
    <mergeCell ref="H126:J126"/>
    <mergeCell ref="B127:D127"/>
    <mergeCell ref="F127:G127"/>
    <mergeCell ref="H127:J127"/>
    <mergeCell ref="A3:A43"/>
    <mergeCell ref="A44:A58"/>
    <mergeCell ref="A59:A71"/>
    <mergeCell ref="A72:A82"/>
    <mergeCell ref="A83:A94"/>
    <mergeCell ref="A95:A115"/>
    <mergeCell ref="B3:B8"/>
    <mergeCell ref="B9:B18"/>
    <mergeCell ref="B19:B29"/>
    <mergeCell ref="B30:B42"/>
    <mergeCell ref="B44:B47"/>
    <mergeCell ref="B48:B50"/>
    <mergeCell ref="B51:B52"/>
    <mergeCell ref="B53:B57"/>
    <mergeCell ref="B59:B64"/>
    <mergeCell ref="B65:B70"/>
    <mergeCell ref="B72:B74"/>
    <mergeCell ref="B75:B79"/>
    <mergeCell ref="B80:B81"/>
    <mergeCell ref="B83:B84"/>
    <mergeCell ref="B85:B89"/>
    <mergeCell ref="B90:B93"/>
    <mergeCell ref="B95:B99"/>
    <mergeCell ref="B100:B103"/>
    <mergeCell ref="B104:B105"/>
    <mergeCell ref="B106:B111"/>
    <mergeCell ref="B112:B114"/>
    <mergeCell ref="C95:C98"/>
    <mergeCell ref="D3:D4"/>
    <mergeCell ref="D13:D17"/>
    <mergeCell ref="D19:D20"/>
    <mergeCell ref="D22:D23"/>
    <mergeCell ref="D32:D33"/>
    <mergeCell ref="D35:D36"/>
    <mergeCell ref="D45:D46"/>
    <mergeCell ref="D53:D56"/>
    <mergeCell ref="D65:D69"/>
    <mergeCell ref="D77:D78"/>
    <mergeCell ref="D86:D87"/>
    <mergeCell ref="D95:D98"/>
    <mergeCell ref="D100:D101"/>
    <mergeCell ref="D106:D110"/>
    <mergeCell ref="G3:G4"/>
    <mergeCell ref="G19:G20"/>
    <mergeCell ref="G22:G23"/>
    <mergeCell ref="G45:G46"/>
    <mergeCell ref="G86:G87"/>
    <mergeCell ref="G95:G98"/>
    <mergeCell ref="G100:G101"/>
    <mergeCell ref="H3:H4"/>
    <mergeCell ref="H19:H20"/>
    <mergeCell ref="H22:H23"/>
    <mergeCell ref="H45:H46"/>
    <mergeCell ref="H86:H87"/>
    <mergeCell ref="H95:H98"/>
    <mergeCell ref="H100:H101"/>
    <mergeCell ref="I3:I4"/>
    <mergeCell ref="I19:I20"/>
    <mergeCell ref="I22:I23"/>
    <mergeCell ref="I45:I46"/>
    <mergeCell ref="I86:I87"/>
    <mergeCell ref="I95:I98"/>
    <mergeCell ref="I100:I101"/>
  </mergeCells>
  <printOptions horizontalCentered="true"/>
  <pageMargins left="0.708661417322835" right="0.708661417322835" top="0.708661417322835" bottom="0.708661417322835" header="0.31496062992126" footer="0.31496062992126"/>
  <pageSetup paperSize="9" fitToHeight="2" orientation="portrait"/>
  <headerFooter>
    <oddFooter>&amp;C第 &amp;P 页，共 &amp;N 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opLeftCell="A64" workbookViewId="0">
      <selection activeCell="L115" sqref="L115"/>
    </sheetView>
  </sheetViews>
  <sheetFormatPr defaultColWidth="9" defaultRowHeight="13.5"/>
  <cols>
    <col min="1" max="1" width="5.125" customWidth="true"/>
    <col min="2" max="2" width="9.5" customWidth="true"/>
    <col min="3" max="3" width="3.625" customWidth="true"/>
    <col min="4" max="4" width="11.625" style="143" customWidth="true"/>
    <col min="5" max="5" width="12.75" style="143" customWidth="true"/>
    <col min="6" max="6" width="13" customWidth="true"/>
    <col min="7" max="7" width="7.125" customWidth="true"/>
    <col min="8" max="9" width="7.75" customWidth="true"/>
    <col min="10" max="10" width="9" style="144"/>
    <col min="11" max="11" width="12.25" style="145" hidden="true" customWidth="true"/>
  </cols>
  <sheetData>
    <row r="1" ht="35.1" customHeight="true" spans="1:11">
      <c r="A1" s="146" t="s">
        <v>296</v>
      </c>
      <c r="B1" s="235"/>
      <c r="C1" s="235"/>
      <c r="D1" s="235"/>
      <c r="E1" s="235"/>
      <c r="F1" s="235"/>
      <c r="G1" s="235"/>
      <c r="H1" s="235"/>
      <c r="I1" s="235"/>
      <c r="J1" s="178"/>
      <c r="K1" s="179"/>
    </row>
    <row r="2" ht="24" spans="1:11">
      <c r="A2" s="236" t="s">
        <v>1</v>
      </c>
      <c r="B2" s="236" t="s">
        <v>2</v>
      </c>
      <c r="C2" s="236" t="s">
        <v>3</v>
      </c>
      <c r="D2" s="237" t="s">
        <v>4</v>
      </c>
      <c r="E2" s="263"/>
      <c r="F2" s="236" t="s">
        <v>5</v>
      </c>
      <c r="G2" s="236" t="s">
        <v>6</v>
      </c>
      <c r="H2" s="236" t="s">
        <v>7</v>
      </c>
      <c r="I2" s="284" t="s">
        <v>8</v>
      </c>
      <c r="J2" s="285" t="s">
        <v>215</v>
      </c>
      <c r="K2" s="181" t="s">
        <v>290</v>
      </c>
    </row>
    <row r="3" spans="1:11">
      <c r="A3" s="238" t="s">
        <v>9</v>
      </c>
      <c r="B3" s="239" t="s">
        <v>10</v>
      </c>
      <c r="C3" s="240">
        <v>1</v>
      </c>
      <c r="D3" s="241" t="s">
        <v>11</v>
      </c>
      <c r="E3" s="264" t="s">
        <v>216</v>
      </c>
      <c r="F3" s="264" t="s">
        <v>217</v>
      </c>
      <c r="G3" s="265">
        <v>1115</v>
      </c>
      <c r="H3" s="265">
        <v>984</v>
      </c>
      <c r="I3" s="286">
        <f>H3/G3</f>
        <v>0.882511210762332</v>
      </c>
      <c r="J3" s="287" t="s">
        <v>218</v>
      </c>
      <c r="K3" s="183">
        <v>41048</v>
      </c>
    </row>
    <row r="4" spans="1:11">
      <c r="A4" s="242"/>
      <c r="B4" s="243"/>
      <c r="C4" s="240">
        <v>2</v>
      </c>
      <c r="D4" s="244"/>
      <c r="E4" s="264" t="s">
        <v>219</v>
      </c>
      <c r="F4" s="264" t="s">
        <v>220</v>
      </c>
      <c r="G4" s="266"/>
      <c r="H4" s="266"/>
      <c r="I4" s="288"/>
      <c r="J4" s="287" t="s">
        <v>218</v>
      </c>
      <c r="K4" s="183">
        <v>41048</v>
      </c>
    </row>
    <row r="5" spans="1:11">
      <c r="A5" s="242"/>
      <c r="B5" s="243"/>
      <c r="C5" s="240">
        <v>3</v>
      </c>
      <c r="D5" s="245" t="s">
        <v>13</v>
      </c>
      <c r="E5" s="267"/>
      <c r="F5" s="264" t="s">
        <v>14</v>
      </c>
      <c r="G5" s="268">
        <v>1823</v>
      </c>
      <c r="H5" s="268">
        <v>1681</v>
      </c>
      <c r="I5" s="289">
        <f t="shared" ref="I5:I45" si="0">H5/G5</f>
        <v>0.92210641799232</v>
      </c>
      <c r="J5" s="287" t="s">
        <v>218</v>
      </c>
      <c r="K5" s="183">
        <v>40999</v>
      </c>
    </row>
    <row r="6" spans="1:11">
      <c r="A6" s="242"/>
      <c r="B6" s="243"/>
      <c r="C6" s="240">
        <v>4</v>
      </c>
      <c r="D6" s="245" t="s">
        <v>15</v>
      </c>
      <c r="E6" s="267"/>
      <c r="F6" s="264" t="s">
        <v>16</v>
      </c>
      <c r="G6" s="268">
        <v>1243</v>
      </c>
      <c r="H6" s="268">
        <v>1117</v>
      </c>
      <c r="I6" s="289">
        <f t="shared" si="0"/>
        <v>0.898632341110217</v>
      </c>
      <c r="J6" s="287" t="s">
        <v>218</v>
      </c>
      <c r="K6" s="183">
        <v>40999</v>
      </c>
    </row>
    <row r="7" spans="1:11">
      <c r="A7" s="242"/>
      <c r="B7" s="243"/>
      <c r="C7" s="240">
        <v>5</v>
      </c>
      <c r="D7" s="245" t="s">
        <v>17</v>
      </c>
      <c r="E7" s="267"/>
      <c r="F7" s="264" t="s">
        <v>18</v>
      </c>
      <c r="G7" s="268">
        <v>1332</v>
      </c>
      <c r="H7" s="268">
        <v>1287</v>
      </c>
      <c r="I7" s="289">
        <f t="shared" si="0"/>
        <v>0.966216216216216</v>
      </c>
      <c r="J7" s="287" t="s">
        <v>218</v>
      </c>
      <c r="K7" s="183">
        <v>40999</v>
      </c>
    </row>
    <row r="8" spans="1:11">
      <c r="A8" s="242"/>
      <c r="B8" s="246"/>
      <c r="C8" s="247" t="s">
        <v>19</v>
      </c>
      <c r="D8" s="248"/>
      <c r="E8" s="248"/>
      <c r="F8" s="269"/>
      <c r="G8" s="270">
        <f>SUM(G3:G7)</f>
        <v>5513</v>
      </c>
      <c r="H8" s="270">
        <f>SUM(H3:H7)</f>
        <v>5069</v>
      </c>
      <c r="I8" s="290">
        <f t="shared" si="0"/>
        <v>0.919463087248322</v>
      </c>
      <c r="J8" s="291"/>
      <c r="K8" s="187"/>
    </row>
    <row r="9" spans="1:11">
      <c r="A9" s="242"/>
      <c r="B9" s="239" t="s">
        <v>20</v>
      </c>
      <c r="C9" s="240">
        <v>6</v>
      </c>
      <c r="D9" s="245" t="s">
        <v>21</v>
      </c>
      <c r="E9" s="271"/>
      <c r="F9" s="264" t="s">
        <v>22</v>
      </c>
      <c r="G9" s="268">
        <v>1091</v>
      </c>
      <c r="H9" s="268">
        <v>1055</v>
      </c>
      <c r="I9" s="289">
        <f t="shared" si="0"/>
        <v>0.967002749770852</v>
      </c>
      <c r="J9" s="287" t="s">
        <v>218</v>
      </c>
      <c r="K9" s="183">
        <v>42369</v>
      </c>
    </row>
    <row r="10" spans="1:11">
      <c r="A10" s="242"/>
      <c r="B10" s="243"/>
      <c r="C10" s="240">
        <v>7</v>
      </c>
      <c r="D10" s="245" t="s">
        <v>23</v>
      </c>
      <c r="E10" s="271"/>
      <c r="F10" s="264" t="s">
        <v>24</v>
      </c>
      <c r="G10" s="268">
        <v>216</v>
      </c>
      <c r="H10" s="268">
        <v>213</v>
      </c>
      <c r="I10" s="289">
        <f t="shared" si="0"/>
        <v>0.986111111111111</v>
      </c>
      <c r="J10" s="287" t="s">
        <v>218</v>
      </c>
      <c r="K10" s="183">
        <v>42185</v>
      </c>
    </row>
    <row r="11" spans="1:11">
      <c r="A11" s="242"/>
      <c r="B11" s="243"/>
      <c r="C11" s="240">
        <v>8</v>
      </c>
      <c r="D11" s="245" t="s">
        <v>25</v>
      </c>
      <c r="E11" s="271"/>
      <c r="F11" s="264" t="s">
        <v>26</v>
      </c>
      <c r="G11" s="268">
        <v>1106</v>
      </c>
      <c r="H11" s="268">
        <v>930</v>
      </c>
      <c r="I11" s="289">
        <f t="shared" si="0"/>
        <v>0.840867992766727</v>
      </c>
      <c r="J11" s="287" t="s">
        <v>218</v>
      </c>
      <c r="K11" s="183">
        <v>41912</v>
      </c>
    </row>
    <row r="12" spans="1:11">
      <c r="A12" s="242"/>
      <c r="B12" s="243"/>
      <c r="C12" s="240">
        <v>9</v>
      </c>
      <c r="D12" s="245" t="s">
        <v>27</v>
      </c>
      <c r="E12" s="271"/>
      <c r="F12" s="264" t="s">
        <v>28</v>
      </c>
      <c r="G12" s="268">
        <v>532</v>
      </c>
      <c r="H12" s="268">
        <v>532</v>
      </c>
      <c r="I12" s="289">
        <f t="shared" si="0"/>
        <v>1</v>
      </c>
      <c r="J12" s="287" t="s">
        <v>218</v>
      </c>
      <c r="K12" s="183">
        <v>41912</v>
      </c>
    </row>
    <row r="13" spans="1:11">
      <c r="A13" s="242"/>
      <c r="B13" s="243"/>
      <c r="C13" s="249">
        <v>10</v>
      </c>
      <c r="D13" s="250" t="s">
        <v>29</v>
      </c>
      <c r="E13" s="250" t="s">
        <v>222</v>
      </c>
      <c r="F13" s="272" t="s">
        <v>223</v>
      </c>
      <c r="G13" s="268">
        <v>450</v>
      </c>
      <c r="H13" s="268">
        <v>402</v>
      </c>
      <c r="I13" s="286">
        <f t="shared" si="0"/>
        <v>0.893333333333333</v>
      </c>
      <c r="J13" s="287" t="s">
        <v>221</v>
      </c>
      <c r="K13" s="183"/>
    </row>
    <row r="14" spans="1:11">
      <c r="A14" s="242"/>
      <c r="B14" s="243"/>
      <c r="C14" s="249">
        <v>11</v>
      </c>
      <c r="D14" s="251"/>
      <c r="E14" s="250" t="s">
        <v>224</v>
      </c>
      <c r="F14" s="272" t="s">
        <v>225</v>
      </c>
      <c r="G14" s="268">
        <v>744</v>
      </c>
      <c r="H14" s="268">
        <v>678</v>
      </c>
      <c r="I14" s="286">
        <f t="shared" ref="I14:I18" si="1">H14/G14</f>
        <v>0.911290322580645</v>
      </c>
      <c r="J14" s="287" t="s">
        <v>218</v>
      </c>
      <c r="K14" s="183"/>
    </row>
    <row r="15" spans="1:11">
      <c r="A15" s="242"/>
      <c r="B15" s="243"/>
      <c r="C15" s="249">
        <v>12</v>
      </c>
      <c r="D15" s="251"/>
      <c r="E15" s="250" t="s">
        <v>226</v>
      </c>
      <c r="F15" s="272" t="s">
        <v>227</v>
      </c>
      <c r="G15" s="268">
        <v>676</v>
      </c>
      <c r="H15" s="268">
        <v>593</v>
      </c>
      <c r="I15" s="286">
        <f t="shared" si="1"/>
        <v>0.877218934911243</v>
      </c>
      <c r="J15" s="287" t="s">
        <v>218</v>
      </c>
      <c r="K15" s="183"/>
    </row>
    <row r="16" spans="1:11">
      <c r="A16" s="242"/>
      <c r="B16" s="243"/>
      <c r="C16" s="249">
        <v>13</v>
      </c>
      <c r="D16" s="251"/>
      <c r="E16" s="250" t="s">
        <v>228</v>
      </c>
      <c r="F16" s="272" t="s">
        <v>229</v>
      </c>
      <c r="G16" s="268">
        <v>764</v>
      </c>
      <c r="H16" s="268">
        <v>711</v>
      </c>
      <c r="I16" s="286">
        <f t="shared" si="1"/>
        <v>0.930628272251309</v>
      </c>
      <c r="J16" s="287" t="s">
        <v>218</v>
      </c>
      <c r="K16" s="183"/>
    </row>
    <row r="17" spans="1:11">
      <c r="A17" s="242"/>
      <c r="B17" s="243"/>
      <c r="C17" s="249">
        <v>14</v>
      </c>
      <c r="D17" s="251"/>
      <c r="E17" s="250" t="s">
        <v>230</v>
      </c>
      <c r="F17" s="272" t="s">
        <v>231</v>
      </c>
      <c r="G17" s="268">
        <v>640</v>
      </c>
      <c r="H17" s="268">
        <v>587</v>
      </c>
      <c r="I17" s="286">
        <f t="shared" si="1"/>
        <v>0.9171875</v>
      </c>
      <c r="J17" s="287" t="s">
        <v>218</v>
      </c>
      <c r="K17" s="183"/>
    </row>
    <row r="18" spans="1:11">
      <c r="A18" s="242"/>
      <c r="B18" s="246"/>
      <c r="C18" s="252" t="s">
        <v>19</v>
      </c>
      <c r="D18" s="253"/>
      <c r="E18" s="253"/>
      <c r="F18" s="273"/>
      <c r="G18" s="270">
        <f>SUM(G9:G17)</f>
        <v>6219</v>
      </c>
      <c r="H18" s="270">
        <f>SUM(H9:H17)</f>
        <v>5701</v>
      </c>
      <c r="I18" s="290">
        <f t="shared" si="1"/>
        <v>0.916706866055636</v>
      </c>
      <c r="J18" s="291"/>
      <c r="K18" s="187"/>
    </row>
    <row r="19" spans="1:11">
      <c r="A19" s="242"/>
      <c r="B19" s="239" t="s">
        <v>31</v>
      </c>
      <c r="C19" s="240">
        <v>15</v>
      </c>
      <c r="D19" s="254" t="s">
        <v>32</v>
      </c>
      <c r="E19" s="250" t="s">
        <v>232</v>
      </c>
      <c r="F19" s="250" t="s">
        <v>233</v>
      </c>
      <c r="G19" s="265">
        <v>2106</v>
      </c>
      <c r="H19" s="265">
        <v>2105</v>
      </c>
      <c r="I19" s="286">
        <f t="shared" si="0"/>
        <v>0.999525166191833</v>
      </c>
      <c r="J19" s="287" t="s">
        <v>218</v>
      </c>
      <c r="K19" s="183"/>
    </row>
    <row r="20" spans="1:11">
      <c r="A20" s="242"/>
      <c r="B20" s="243"/>
      <c r="C20" s="240">
        <v>16</v>
      </c>
      <c r="D20" s="255"/>
      <c r="E20" s="250" t="s">
        <v>234</v>
      </c>
      <c r="F20" s="250" t="s">
        <v>235</v>
      </c>
      <c r="G20" s="266"/>
      <c r="H20" s="266"/>
      <c r="I20" s="288"/>
      <c r="J20" s="287" t="s">
        <v>218</v>
      </c>
      <c r="K20" s="183"/>
    </row>
    <row r="21" spans="1:11">
      <c r="A21" s="242"/>
      <c r="B21" s="89"/>
      <c r="C21" s="240">
        <v>17</v>
      </c>
      <c r="D21" s="256" t="s">
        <v>34</v>
      </c>
      <c r="E21" s="274"/>
      <c r="F21" s="250" t="s">
        <v>35</v>
      </c>
      <c r="G21" s="268">
        <v>1455</v>
      </c>
      <c r="H21" s="268">
        <v>1455</v>
      </c>
      <c r="I21" s="289">
        <f t="shared" si="0"/>
        <v>1</v>
      </c>
      <c r="J21" s="287" t="s">
        <v>218</v>
      </c>
      <c r="K21" s="183"/>
    </row>
    <row r="22" spans="1:11">
      <c r="A22" s="242"/>
      <c r="B22" s="89"/>
      <c r="C22" s="240">
        <v>18</v>
      </c>
      <c r="D22" s="254" t="s">
        <v>36</v>
      </c>
      <c r="E22" s="250" t="s">
        <v>236</v>
      </c>
      <c r="F22" s="250" t="s">
        <v>237</v>
      </c>
      <c r="G22" s="265">
        <v>2571</v>
      </c>
      <c r="H22" s="265">
        <v>2560</v>
      </c>
      <c r="I22" s="286">
        <f t="shared" si="0"/>
        <v>0.995721509140412</v>
      </c>
      <c r="J22" s="287" t="s">
        <v>218</v>
      </c>
      <c r="K22" s="183"/>
    </row>
    <row r="23" spans="1:11">
      <c r="A23" s="242"/>
      <c r="B23" s="89"/>
      <c r="C23" s="240">
        <v>19</v>
      </c>
      <c r="D23" s="255"/>
      <c r="E23" s="250" t="s">
        <v>238</v>
      </c>
      <c r="F23" s="250" t="s">
        <v>239</v>
      </c>
      <c r="G23" s="266"/>
      <c r="H23" s="266"/>
      <c r="I23" s="288"/>
      <c r="J23" s="287" t="s">
        <v>218</v>
      </c>
      <c r="K23" s="183"/>
    </row>
    <row r="24" spans="1:11">
      <c r="A24" s="242"/>
      <c r="B24" s="89"/>
      <c r="C24" s="240">
        <v>20</v>
      </c>
      <c r="D24" s="256" t="s">
        <v>38</v>
      </c>
      <c r="E24" s="274"/>
      <c r="F24" s="250" t="s">
        <v>39</v>
      </c>
      <c r="G24" s="268">
        <v>2917</v>
      </c>
      <c r="H24" s="268">
        <v>2916</v>
      </c>
      <c r="I24" s="289">
        <f t="shared" si="0"/>
        <v>0.999657182036339</v>
      </c>
      <c r="J24" s="287" t="s">
        <v>218</v>
      </c>
      <c r="K24" s="183"/>
    </row>
    <row r="25" spans="1:11">
      <c r="A25" s="242"/>
      <c r="B25" s="89"/>
      <c r="C25" s="240">
        <v>21</v>
      </c>
      <c r="D25" s="256" t="s">
        <v>40</v>
      </c>
      <c r="E25" s="274"/>
      <c r="F25" s="250" t="s">
        <v>41</v>
      </c>
      <c r="G25" s="268">
        <v>2482</v>
      </c>
      <c r="H25" s="268">
        <v>2482</v>
      </c>
      <c r="I25" s="289">
        <f t="shared" si="0"/>
        <v>1</v>
      </c>
      <c r="J25" s="287" t="s">
        <v>218</v>
      </c>
      <c r="K25" s="183"/>
    </row>
    <row r="26" spans="1:11">
      <c r="A26" s="242"/>
      <c r="B26" s="89"/>
      <c r="C26" s="240">
        <v>22</v>
      </c>
      <c r="D26" s="256" t="s">
        <v>136</v>
      </c>
      <c r="E26" s="274"/>
      <c r="F26" s="250" t="s">
        <v>43</v>
      </c>
      <c r="G26" s="268">
        <v>885</v>
      </c>
      <c r="H26" s="268">
        <v>885</v>
      </c>
      <c r="I26" s="289">
        <f t="shared" si="0"/>
        <v>1</v>
      </c>
      <c r="J26" s="287" t="s">
        <v>218</v>
      </c>
      <c r="K26" s="183"/>
    </row>
    <row r="27" spans="1:11">
      <c r="A27" s="242"/>
      <c r="B27" s="89"/>
      <c r="C27" s="240">
        <v>23</v>
      </c>
      <c r="D27" s="256" t="s">
        <v>44</v>
      </c>
      <c r="E27" s="274"/>
      <c r="F27" s="250" t="s">
        <v>45</v>
      </c>
      <c r="G27" s="268">
        <v>891</v>
      </c>
      <c r="H27" s="268">
        <v>891</v>
      </c>
      <c r="I27" s="289">
        <f t="shared" si="0"/>
        <v>1</v>
      </c>
      <c r="J27" s="287" t="s">
        <v>218</v>
      </c>
      <c r="K27" s="183"/>
    </row>
    <row r="28" spans="1:11">
      <c r="A28" s="242"/>
      <c r="B28" s="89"/>
      <c r="C28" s="240">
        <v>24</v>
      </c>
      <c r="D28" s="256" t="s">
        <v>46</v>
      </c>
      <c r="E28" s="274"/>
      <c r="F28" s="250" t="s">
        <v>47</v>
      </c>
      <c r="G28" s="268">
        <v>1313</v>
      </c>
      <c r="H28" s="268">
        <v>1312</v>
      </c>
      <c r="I28" s="289">
        <f t="shared" si="0"/>
        <v>0.999238385376999</v>
      </c>
      <c r="J28" s="287" t="s">
        <v>218</v>
      </c>
      <c r="K28" s="183"/>
    </row>
    <row r="29" spans="1:11">
      <c r="A29" s="242"/>
      <c r="B29" s="89"/>
      <c r="C29" s="252" t="s">
        <v>19</v>
      </c>
      <c r="D29" s="253"/>
      <c r="E29" s="253"/>
      <c r="F29" s="273"/>
      <c r="G29" s="270">
        <f>SUM(G19:G28)</f>
        <v>14620</v>
      </c>
      <c r="H29" s="270">
        <f>SUM(H19:H28)</f>
        <v>14606</v>
      </c>
      <c r="I29" s="290">
        <f t="shared" si="0"/>
        <v>0.999042407660739</v>
      </c>
      <c r="J29" s="291"/>
      <c r="K29" s="187"/>
    </row>
    <row r="30" spans="1:11">
      <c r="A30" s="242"/>
      <c r="B30" s="239" t="s">
        <v>166</v>
      </c>
      <c r="C30" s="240">
        <v>25</v>
      </c>
      <c r="D30" s="256" t="s">
        <v>49</v>
      </c>
      <c r="E30" s="274"/>
      <c r="F30" s="250" t="s">
        <v>50</v>
      </c>
      <c r="G30" s="268">
        <v>848</v>
      </c>
      <c r="H30" s="268">
        <v>653</v>
      </c>
      <c r="I30" s="289">
        <f t="shared" si="0"/>
        <v>0.770047169811321</v>
      </c>
      <c r="J30" s="287" t="s">
        <v>221</v>
      </c>
      <c r="K30" s="183"/>
    </row>
    <row r="31" spans="1:11">
      <c r="A31" s="242"/>
      <c r="B31" s="86"/>
      <c r="C31" s="240">
        <v>26</v>
      </c>
      <c r="D31" s="256" t="s">
        <v>167</v>
      </c>
      <c r="E31" s="274"/>
      <c r="F31" s="250" t="s">
        <v>168</v>
      </c>
      <c r="G31" s="268">
        <v>339</v>
      </c>
      <c r="H31" s="268">
        <v>173</v>
      </c>
      <c r="I31" s="289">
        <f t="shared" ref="I31:I42" si="2">H31/G31</f>
        <v>0.510324483775811</v>
      </c>
      <c r="J31" s="287" t="s">
        <v>221</v>
      </c>
      <c r="K31" s="183"/>
    </row>
    <row r="32" spans="1:11">
      <c r="A32" s="242"/>
      <c r="B32" s="86"/>
      <c r="C32" s="240">
        <v>27</v>
      </c>
      <c r="D32" s="254" t="s">
        <v>240</v>
      </c>
      <c r="E32" s="256" t="s">
        <v>169</v>
      </c>
      <c r="F32" s="250" t="s">
        <v>170</v>
      </c>
      <c r="G32" s="268">
        <v>621</v>
      </c>
      <c r="H32" s="268">
        <v>374</v>
      </c>
      <c r="I32" s="289">
        <f t="shared" si="2"/>
        <v>0.602254428341385</v>
      </c>
      <c r="J32" s="287" t="s">
        <v>221</v>
      </c>
      <c r="K32" s="183"/>
    </row>
    <row r="33" spans="1:11">
      <c r="A33" s="242"/>
      <c r="B33" s="86"/>
      <c r="C33" s="240">
        <v>28</v>
      </c>
      <c r="D33" s="255"/>
      <c r="E33" s="256" t="s">
        <v>171</v>
      </c>
      <c r="F33" s="250" t="s">
        <v>172</v>
      </c>
      <c r="G33" s="268">
        <v>395</v>
      </c>
      <c r="H33" s="268">
        <v>216</v>
      </c>
      <c r="I33" s="289">
        <f t="shared" si="2"/>
        <v>0.546835443037975</v>
      </c>
      <c r="J33" s="287" t="s">
        <v>221</v>
      </c>
      <c r="K33" s="183"/>
    </row>
    <row r="34" spans="1:11">
      <c r="A34" s="242"/>
      <c r="B34" s="86"/>
      <c r="C34" s="240">
        <v>29</v>
      </c>
      <c r="D34" s="256" t="s">
        <v>173</v>
      </c>
      <c r="E34" s="274"/>
      <c r="F34" s="250" t="s">
        <v>174</v>
      </c>
      <c r="G34" s="268">
        <v>1089</v>
      </c>
      <c r="H34" s="268">
        <v>530</v>
      </c>
      <c r="I34" s="289">
        <f t="shared" si="2"/>
        <v>0.486685032139578</v>
      </c>
      <c r="J34" s="287" t="s">
        <v>221</v>
      </c>
      <c r="K34" s="183"/>
    </row>
    <row r="35" spans="1:11">
      <c r="A35" s="242"/>
      <c r="B35" s="86"/>
      <c r="C35" s="240">
        <v>30</v>
      </c>
      <c r="D35" s="250" t="s">
        <v>241</v>
      </c>
      <c r="E35" s="275" t="s">
        <v>175</v>
      </c>
      <c r="F35" s="250" t="s">
        <v>176</v>
      </c>
      <c r="G35" s="268">
        <v>805</v>
      </c>
      <c r="H35" s="268">
        <v>301</v>
      </c>
      <c r="I35" s="289">
        <f t="shared" si="2"/>
        <v>0.373913043478261</v>
      </c>
      <c r="J35" s="287" t="s">
        <v>221</v>
      </c>
      <c r="K35" s="183"/>
    </row>
    <row r="36" spans="1:11">
      <c r="A36" s="242"/>
      <c r="B36" s="86"/>
      <c r="C36" s="240">
        <v>31</v>
      </c>
      <c r="D36" s="250"/>
      <c r="E36" s="275" t="s">
        <v>177</v>
      </c>
      <c r="F36" s="250" t="s">
        <v>178</v>
      </c>
      <c r="G36" s="268">
        <v>1145</v>
      </c>
      <c r="H36" s="268">
        <v>659</v>
      </c>
      <c r="I36" s="289">
        <f t="shared" si="2"/>
        <v>0.575545851528384</v>
      </c>
      <c r="J36" s="287" t="s">
        <v>221</v>
      </c>
      <c r="K36" s="183"/>
    </row>
    <row r="37" spans="1:11">
      <c r="A37" s="242"/>
      <c r="B37" s="86"/>
      <c r="C37" s="240">
        <v>32</v>
      </c>
      <c r="D37" s="256" t="s">
        <v>179</v>
      </c>
      <c r="E37" s="274"/>
      <c r="F37" s="250" t="s">
        <v>242</v>
      </c>
      <c r="G37" s="268">
        <v>164</v>
      </c>
      <c r="H37" s="268">
        <v>101</v>
      </c>
      <c r="I37" s="289">
        <f t="shared" si="2"/>
        <v>0.615853658536585</v>
      </c>
      <c r="J37" s="287" t="s">
        <v>221</v>
      </c>
      <c r="K37" s="183"/>
    </row>
    <row r="38" spans="1:11">
      <c r="A38" s="242"/>
      <c r="B38" s="86"/>
      <c r="C38" s="240">
        <v>33</v>
      </c>
      <c r="D38" s="256" t="s">
        <v>197</v>
      </c>
      <c r="E38" s="274"/>
      <c r="F38" s="250" t="s">
        <v>198</v>
      </c>
      <c r="G38" s="268">
        <v>290</v>
      </c>
      <c r="H38" s="268">
        <v>156</v>
      </c>
      <c r="I38" s="289">
        <f t="shared" si="2"/>
        <v>0.537931034482759</v>
      </c>
      <c r="J38" s="287" t="s">
        <v>243</v>
      </c>
      <c r="K38" s="183"/>
    </row>
    <row r="39" spans="1:11">
      <c r="A39" s="242"/>
      <c r="B39" s="86"/>
      <c r="C39" s="240">
        <v>34</v>
      </c>
      <c r="D39" s="250" t="s">
        <v>244</v>
      </c>
      <c r="E39" s="276"/>
      <c r="F39" s="250" t="s">
        <v>245</v>
      </c>
      <c r="G39" s="268">
        <v>835</v>
      </c>
      <c r="H39" s="268">
        <v>25</v>
      </c>
      <c r="I39" s="289">
        <f t="shared" si="2"/>
        <v>0.029940119760479</v>
      </c>
      <c r="J39" s="287" t="s">
        <v>243</v>
      </c>
      <c r="K39" s="183"/>
    </row>
    <row r="40" spans="1:11">
      <c r="A40" s="242"/>
      <c r="B40" s="86"/>
      <c r="C40" s="240">
        <v>35</v>
      </c>
      <c r="D40" s="250" t="s">
        <v>246</v>
      </c>
      <c r="E40" s="276"/>
      <c r="F40" s="250" t="s">
        <v>247</v>
      </c>
      <c r="G40" s="268">
        <v>549</v>
      </c>
      <c r="H40" s="268">
        <v>98</v>
      </c>
      <c r="I40" s="289">
        <f t="shared" si="2"/>
        <v>0.178506375227687</v>
      </c>
      <c r="J40" s="287" t="s">
        <v>243</v>
      </c>
      <c r="K40" s="183"/>
    </row>
    <row r="41" spans="1:11">
      <c r="A41" s="242"/>
      <c r="B41" s="86"/>
      <c r="C41" s="240">
        <v>36</v>
      </c>
      <c r="D41" s="250" t="s">
        <v>248</v>
      </c>
      <c r="E41" s="276"/>
      <c r="F41" s="250" t="s">
        <v>249</v>
      </c>
      <c r="G41" s="268">
        <v>1158</v>
      </c>
      <c r="H41" s="268">
        <v>124</v>
      </c>
      <c r="I41" s="289">
        <f t="shared" si="2"/>
        <v>0.107081174438687</v>
      </c>
      <c r="J41" s="287" t="s">
        <v>243</v>
      </c>
      <c r="K41" s="183"/>
    </row>
    <row r="42" spans="1:11">
      <c r="A42" s="242"/>
      <c r="B42" s="87"/>
      <c r="C42" s="252" t="s">
        <v>19</v>
      </c>
      <c r="D42" s="253"/>
      <c r="E42" s="253"/>
      <c r="F42" s="273"/>
      <c r="G42" s="270">
        <f>SUM(G30:G41)</f>
        <v>8238</v>
      </c>
      <c r="H42" s="270">
        <f>SUM(H30:H41)</f>
        <v>3410</v>
      </c>
      <c r="I42" s="290">
        <f t="shared" si="2"/>
        <v>0.413935421218742</v>
      </c>
      <c r="J42" s="291"/>
      <c r="K42" s="187"/>
    </row>
    <row r="43" spans="1:11">
      <c r="A43" s="257"/>
      <c r="B43" s="258" t="s">
        <v>51</v>
      </c>
      <c r="C43" s="259"/>
      <c r="D43" s="259"/>
      <c r="E43" s="259"/>
      <c r="F43" s="277"/>
      <c r="G43" s="278">
        <f>SUM(G42,G29,G18,G8,)</f>
        <v>34590</v>
      </c>
      <c r="H43" s="278">
        <f>SUM(H8,H18,H29,H42)</f>
        <v>28786</v>
      </c>
      <c r="I43" s="292">
        <f t="shared" si="0"/>
        <v>0.832205839838103</v>
      </c>
      <c r="J43" s="293"/>
      <c r="K43" s="189"/>
    </row>
    <row r="44" spans="1:11">
      <c r="A44" s="238" t="s">
        <v>52</v>
      </c>
      <c r="B44" s="239" t="s">
        <v>53</v>
      </c>
      <c r="C44" s="240">
        <v>37</v>
      </c>
      <c r="D44" s="256" t="s">
        <v>54</v>
      </c>
      <c r="E44" s="274"/>
      <c r="F44" s="250" t="s">
        <v>55</v>
      </c>
      <c r="G44" s="279">
        <v>2294</v>
      </c>
      <c r="H44" s="268">
        <v>1932</v>
      </c>
      <c r="I44" s="289">
        <f t="shared" si="0"/>
        <v>0.842197035745423</v>
      </c>
      <c r="J44" s="287" t="s">
        <v>218</v>
      </c>
      <c r="K44" s="183"/>
    </row>
    <row r="45" spans="1:11">
      <c r="A45" s="242"/>
      <c r="B45" s="243"/>
      <c r="C45" s="240">
        <v>38</v>
      </c>
      <c r="D45" s="250" t="s">
        <v>56</v>
      </c>
      <c r="E45" s="250" t="s">
        <v>250</v>
      </c>
      <c r="F45" s="272" t="s">
        <v>251</v>
      </c>
      <c r="G45" s="265">
        <v>1813</v>
      </c>
      <c r="H45" s="265">
        <v>1808</v>
      </c>
      <c r="I45" s="286">
        <f t="shared" si="0"/>
        <v>0.997242140099283</v>
      </c>
      <c r="J45" s="287" t="s">
        <v>218</v>
      </c>
      <c r="K45" s="183"/>
    </row>
    <row r="46" spans="1:11">
      <c r="A46" s="242"/>
      <c r="B46" s="243"/>
      <c r="C46" s="240">
        <v>39</v>
      </c>
      <c r="D46" s="251"/>
      <c r="E46" s="250" t="s">
        <v>252</v>
      </c>
      <c r="F46" s="272" t="s">
        <v>253</v>
      </c>
      <c r="G46" s="266"/>
      <c r="H46" s="266"/>
      <c r="I46" s="288"/>
      <c r="J46" s="287" t="s">
        <v>218</v>
      </c>
      <c r="K46" s="183"/>
    </row>
    <row r="47" spans="1:11">
      <c r="A47" s="242"/>
      <c r="B47" s="246"/>
      <c r="C47" s="252" t="s">
        <v>19</v>
      </c>
      <c r="D47" s="253"/>
      <c r="E47" s="253"/>
      <c r="F47" s="273"/>
      <c r="G47" s="270">
        <f>SUM(G44:G45)</f>
        <v>4107</v>
      </c>
      <c r="H47" s="270">
        <f>SUM(H44:H45)</f>
        <v>3740</v>
      </c>
      <c r="I47" s="290">
        <f>H47/G47</f>
        <v>0.91064037009983</v>
      </c>
      <c r="J47" s="291"/>
      <c r="K47" s="187"/>
    </row>
    <row r="48" spans="1:11">
      <c r="A48" s="242"/>
      <c r="B48" s="239" t="s">
        <v>58</v>
      </c>
      <c r="C48" s="260">
        <v>40</v>
      </c>
      <c r="D48" s="256" t="s">
        <v>59</v>
      </c>
      <c r="E48" s="274"/>
      <c r="F48" s="250" t="s">
        <v>60</v>
      </c>
      <c r="G48" s="268">
        <v>1145</v>
      </c>
      <c r="H48" s="268">
        <v>1145</v>
      </c>
      <c r="I48" s="289">
        <f>H48/G48</f>
        <v>1</v>
      </c>
      <c r="J48" s="287" t="s">
        <v>218</v>
      </c>
      <c r="K48" s="183"/>
    </row>
    <row r="49" spans="1:11">
      <c r="A49" s="242"/>
      <c r="B49" s="243"/>
      <c r="C49" s="260">
        <v>41</v>
      </c>
      <c r="D49" s="256" t="s">
        <v>137</v>
      </c>
      <c r="E49" s="274"/>
      <c r="F49" s="264" t="s">
        <v>138</v>
      </c>
      <c r="G49" s="268">
        <v>913</v>
      </c>
      <c r="H49" s="268">
        <v>615</v>
      </c>
      <c r="I49" s="289">
        <f t="shared" ref="I49:I52" si="3">H49/G49</f>
        <v>0.673603504928806</v>
      </c>
      <c r="J49" s="287" t="s">
        <v>221</v>
      </c>
      <c r="K49" s="183"/>
    </row>
    <row r="50" spans="1:11">
      <c r="A50" s="242"/>
      <c r="B50" s="60"/>
      <c r="C50" s="252" t="s">
        <v>19</v>
      </c>
      <c r="D50" s="253"/>
      <c r="E50" s="253"/>
      <c r="F50" s="273"/>
      <c r="G50" s="270">
        <f>SUM(G48:G49)</f>
        <v>2058</v>
      </c>
      <c r="H50" s="270">
        <f t="shared" ref="H50" si="4">SUM(H48:H49)</f>
        <v>1760</v>
      </c>
      <c r="I50" s="290">
        <f t="shared" si="3"/>
        <v>0.855199222546161</v>
      </c>
      <c r="J50" s="291"/>
      <c r="K50" s="187"/>
    </row>
    <row r="51" spans="1:11">
      <c r="A51" s="242"/>
      <c r="B51" s="261" t="s">
        <v>61</v>
      </c>
      <c r="C51" s="240">
        <v>42</v>
      </c>
      <c r="D51" s="256" t="s">
        <v>62</v>
      </c>
      <c r="E51" s="274"/>
      <c r="F51" s="250" t="s">
        <v>63</v>
      </c>
      <c r="G51" s="268">
        <v>3010</v>
      </c>
      <c r="H51" s="268">
        <v>3004</v>
      </c>
      <c r="I51" s="289">
        <f t="shared" si="3"/>
        <v>0.998006644518272</v>
      </c>
      <c r="J51" s="287" t="s">
        <v>218</v>
      </c>
      <c r="K51" s="183"/>
    </row>
    <row r="52" spans="1:11">
      <c r="A52" s="242"/>
      <c r="B52" s="60"/>
      <c r="C52" s="252" t="s">
        <v>19</v>
      </c>
      <c r="D52" s="253"/>
      <c r="E52" s="253"/>
      <c r="F52" s="273"/>
      <c r="G52" s="270">
        <f>SUM(G51)</f>
        <v>3010</v>
      </c>
      <c r="H52" s="270">
        <f>SUM(H51)</f>
        <v>3004</v>
      </c>
      <c r="I52" s="290">
        <f t="shared" si="3"/>
        <v>0.998006644518272</v>
      </c>
      <c r="J52" s="291"/>
      <c r="K52" s="187"/>
    </row>
    <row r="53" spans="1:11">
      <c r="A53" s="242"/>
      <c r="B53" s="239" t="s">
        <v>64</v>
      </c>
      <c r="C53" s="240">
        <v>43</v>
      </c>
      <c r="D53" s="250" t="s">
        <v>254</v>
      </c>
      <c r="E53" s="275" t="s">
        <v>65</v>
      </c>
      <c r="F53" s="250" t="s">
        <v>66</v>
      </c>
      <c r="G53" s="268">
        <v>580</v>
      </c>
      <c r="H53" s="268">
        <v>410</v>
      </c>
      <c r="I53" s="289">
        <f t="shared" ref="I53:I116" si="5">H53/G53</f>
        <v>0.706896551724138</v>
      </c>
      <c r="J53" s="287" t="s">
        <v>218</v>
      </c>
      <c r="K53" s="183"/>
    </row>
    <row r="54" spans="1:11">
      <c r="A54" s="242"/>
      <c r="B54" s="89"/>
      <c r="C54" s="240">
        <v>44</v>
      </c>
      <c r="D54" s="250"/>
      <c r="E54" s="250" t="s">
        <v>67</v>
      </c>
      <c r="F54" s="250" t="s">
        <v>68</v>
      </c>
      <c r="G54" s="268">
        <v>617</v>
      </c>
      <c r="H54" s="268">
        <v>497</v>
      </c>
      <c r="I54" s="289">
        <f t="shared" si="5"/>
        <v>0.805510534846029</v>
      </c>
      <c r="J54" s="287" t="s">
        <v>218</v>
      </c>
      <c r="K54" s="183"/>
    </row>
    <row r="55" spans="1:11">
      <c r="A55" s="242"/>
      <c r="B55" s="89"/>
      <c r="C55" s="240">
        <v>45</v>
      </c>
      <c r="D55" s="250"/>
      <c r="E55" s="275" t="s">
        <v>69</v>
      </c>
      <c r="F55" s="250" t="s">
        <v>68</v>
      </c>
      <c r="G55" s="268">
        <v>2874</v>
      </c>
      <c r="H55" s="268">
        <v>2284</v>
      </c>
      <c r="I55" s="289">
        <f t="shared" si="5"/>
        <v>0.794711203897008</v>
      </c>
      <c r="J55" s="287" t="s">
        <v>218</v>
      </c>
      <c r="K55" s="183"/>
    </row>
    <row r="56" spans="1:11">
      <c r="A56" s="242"/>
      <c r="B56" s="89"/>
      <c r="C56" s="240">
        <v>46</v>
      </c>
      <c r="D56" s="250"/>
      <c r="E56" s="275" t="s">
        <v>140</v>
      </c>
      <c r="F56" s="264" t="s">
        <v>141</v>
      </c>
      <c r="G56" s="268">
        <v>1259</v>
      </c>
      <c r="H56" s="268">
        <v>952</v>
      </c>
      <c r="I56" s="289">
        <f t="shared" si="5"/>
        <v>0.756155679110405</v>
      </c>
      <c r="J56" s="287" t="s">
        <v>221</v>
      </c>
      <c r="K56" s="183"/>
    </row>
    <row r="57" spans="1:11">
      <c r="A57" s="242"/>
      <c r="B57" s="60"/>
      <c r="C57" s="252" t="s">
        <v>19</v>
      </c>
      <c r="D57" s="253"/>
      <c r="E57" s="253"/>
      <c r="F57" s="273"/>
      <c r="G57" s="270">
        <f>SUM(G53:G56)</f>
        <v>5330</v>
      </c>
      <c r="H57" s="270">
        <f>SUM(H53:H56)</f>
        <v>4143</v>
      </c>
      <c r="I57" s="290">
        <f t="shared" si="5"/>
        <v>0.777298311444653</v>
      </c>
      <c r="J57" s="291"/>
      <c r="K57" s="187"/>
    </row>
    <row r="58" spans="1:11">
      <c r="A58" s="257"/>
      <c r="B58" s="258" t="s">
        <v>51</v>
      </c>
      <c r="C58" s="259"/>
      <c r="D58" s="259"/>
      <c r="E58" s="259"/>
      <c r="F58" s="277"/>
      <c r="G58" s="278">
        <f>SUM(G44:G45,G48:G49,G51,G53:G56)</f>
        <v>14505</v>
      </c>
      <c r="H58" s="278">
        <f>SUM(H44:H45,H48:H49,H51,H53:H56)</f>
        <v>12647</v>
      </c>
      <c r="I58" s="292">
        <f t="shared" si="5"/>
        <v>0.871906239227852</v>
      </c>
      <c r="J58" s="293"/>
      <c r="K58" s="189"/>
    </row>
    <row r="59" spans="1:11">
      <c r="A59" s="238" t="s">
        <v>70</v>
      </c>
      <c r="B59" s="239" t="s">
        <v>71</v>
      </c>
      <c r="C59" s="240">
        <v>47</v>
      </c>
      <c r="D59" s="256" t="s">
        <v>72</v>
      </c>
      <c r="E59" s="280"/>
      <c r="F59" s="250" t="s">
        <v>73</v>
      </c>
      <c r="G59" s="268">
        <v>1860</v>
      </c>
      <c r="H59" s="268">
        <v>1860</v>
      </c>
      <c r="I59" s="289">
        <f t="shared" si="5"/>
        <v>1</v>
      </c>
      <c r="J59" s="287" t="s">
        <v>218</v>
      </c>
      <c r="K59" s="183"/>
    </row>
    <row r="60" spans="1:11">
      <c r="A60" s="242"/>
      <c r="B60" s="243"/>
      <c r="C60" s="240">
        <v>48</v>
      </c>
      <c r="D60" s="256" t="s">
        <v>74</v>
      </c>
      <c r="E60" s="280"/>
      <c r="F60" s="250" t="s">
        <v>75</v>
      </c>
      <c r="G60" s="268">
        <v>1090</v>
      </c>
      <c r="H60" s="268">
        <v>986</v>
      </c>
      <c r="I60" s="289">
        <f t="shared" si="5"/>
        <v>0.904587155963303</v>
      </c>
      <c r="J60" s="287" t="s">
        <v>218</v>
      </c>
      <c r="K60" s="183"/>
    </row>
    <row r="61" spans="1:11">
      <c r="A61" s="242"/>
      <c r="B61" s="243"/>
      <c r="C61" s="240">
        <v>49</v>
      </c>
      <c r="D61" s="256" t="s">
        <v>76</v>
      </c>
      <c r="E61" s="280"/>
      <c r="F61" s="250" t="s">
        <v>77</v>
      </c>
      <c r="G61" s="268">
        <v>1322</v>
      </c>
      <c r="H61" s="268">
        <v>1210</v>
      </c>
      <c r="I61" s="289">
        <f t="shared" si="5"/>
        <v>0.915279878971256</v>
      </c>
      <c r="J61" s="287" t="s">
        <v>218</v>
      </c>
      <c r="K61" s="183"/>
    </row>
    <row r="62" spans="1:11">
      <c r="A62" s="242"/>
      <c r="B62" s="243"/>
      <c r="C62" s="240">
        <v>50</v>
      </c>
      <c r="D62" s="262" t="s">
        <v>78</v>
      </c>
      <c r="E62" s="106"/>
      <c r="F62" s="281" t="s">
        <v>79</v>
      </c>
      <c r="G62" s="282">
        <v>682</v>
      </c>
      <c r="H62" s="240">
        <v>554</v>
      </c>
      <c r="I62" s="294">
        <f t="shared" si="5"/>
        <v>0.812316715542522</v>
      </c>
      <c r="J62" s="287" t="s">
        <v>221</v>
      </c>
      <c r="K62" s="183"/>
    </row>
    <row r="63" spans="1:11">
      <c r="A63" s="242"/>
      <c r="B63" s="243"/>
      <c r="C63" s="240">
        <v>51</v>
      </c>
      <c r="D63" s="262" t="s">
        <v>80</v>
      </c>
      <c r="E63" s="106"/>
      <c r="F63" s="281" t="s">
        <v>81</v>
      </c>
      <c r="G63" s="282">
        <v>1333</v>
      </c>
      <c r="H63" s="240">
        <v>981</v>
      </c>
      <c r="I63" s="294">
        <f t="shared" si="5"/>
        <v>0.735933983495874</v>
      </c>
      <c r="J63" s="287" t="s">
        <v>221</v>
      </c>
      <c r="K63" s="183"/>
    </row>
    <row r="64" spans="1:11">
      <c r="A64" s="242"/>
      <c r="B64" s="60"/>
      <c r="C64" s="252" t="s">
        <v>19</v>
      </c>
      <c r="D64" s="253"/>
      <c r="E64" s="253"/>
      <c r="F64" s="273"/>
      <c r="G64" s="283">
        <f>SUM(G59:G63)</f>
        <v>6287</v>
      </c>
      <c r="H64" s="283">
        <f t="shared" ref="H64" si="6">SUM(H59:H63)</f>
        <v>5591</v>
      </c>
      <c r="I64" s="295">
        <f t="shared" si="5"/>
        <v>0.889295371401304</v>
      </c>
      <c r="J64" s="291"/>
      <c r="K64" s="187"/>
    </row>
    <row r="65" spans="1:11">
      <c r="A65" s="242"/>
      <c r="B65" s="239" t="s">
        <v>155</v>
      </c>
      <c r="C65" s="240">
        <v>52</v>
      </c>
      <c r="D65" s="281" t="s">
        <v>255</v>
      </c>
      <c r="E65" s="320" t="s">
        <v>256</v>
      </c>
      <c r="F65" s="281" t="s">
        <v>157</v>
      </c>
      <c r="G65" s="282">
        <v>344</v>
      </c>
      <c r="H65" s="282">
        <v>181</v>
      </c>
      <c r="I65" s="294">
        <f t="shared" si="5"/>
        <v>0.526162790697674</v>
      </c>
      <c r="J65" s="287" t="s">
        <v>221</v>
      </c>
      <c r="K65" s="183"/>
    </row>
    <row r="66" spans="1:11">
      <c r="A66" s="242"/>
      <c r="B66" s="243"/>
      <c r="C66" s="240">
        <v>53</v>
      </c>
      <c r="D66" s="296"/>
      <c r="E66" s="320" t="s">
        <v>257</v>
      </c>
      <c r="F66" s="281" t="s">
        <v>159</v>
      </c>
      <c r="G66" s="282">
        <v>335</v>
      </c>
      <c r="H66" s="282">
        <v>79</v>
      </c>
      <c r="I66" s="294">
        <f t="shared" si="5"/>
        <v>0.235820895522388</v>
      </c>
      <c r="J66" s="287" t="s">
        <v>221</v>
      </c>
      <c r="K66" s="183"/>
    </row>
    <row r="67" spans="1:11">
      <c r="A67" s="242"/>
      <c r="B67" s="243"/>
      <c r="C67" s="240">
        <v>54</v>
      </c>
      <c r="D67" s="296"/>
      <c r="E67" s="320" t="s">
        <v>258</v>
      </c>
      <c r="F67" s="281" t="s">
        <v>161</v>
      </c>
      <c r="G67" s="282">
        <v>1233</v>
      </c>
      <c r="H67" s="282">
        <v>541</v>
      </c>
      <c r="I67" s="294">
        <f t="shared" si="5"/>
        <v>0.438767234387672</v>
      </c>
      <c r="J67" s="287" t="s">
        <v>221</v>
      </c>
      <c r="K67" s="183"/>
    </row>
    <row r="68" spans="1:11">
      <c r="A68" s="242"/>
      <c r="B68" s="243"/>
      <c r="C68" s="240">
        <v>55</v>
      </c>
      <c r="D68" s="296"/>
      <c r="E68" s="320" t="s">
        <v>259</v>
      </c>
      <c r="F68" s="281" t="s">
        <v>163</v>
      </c>
      <c r="G68" s="282">
        <v>1104</v>
      </c>
      <c r="H68" s="282">
        <v>458</v>
      </c>
      <c r="I68" s="294">
        <f t="shared" si="5"/>
        <v>0.414855072463768</v>
      </c>
      <c r="J68" s="287" t="s">
        <v>221</v>
      </c>
      <c r="K68" s="183"/>
    </row>
    <row r="69" spans="1:11">
      <c r="A69" s="242"/>
      <c r="B69" s="243"/>
      <c r="C69" s="240">
        <v>56</v>
      </c>
      <c r="D69" s="296"/>
      <c r="E69" s="275" t="s">
        <v>260</v>
      </c>
      <c r="F69" s="264" t="s">
        <v>200</v>
      </c>
      <c r="G69" s="240">
        <v>746</v>
      </c>
      <c r="H69" s="240">
        <v>346</v>
      </c>
      <c r="I69" s="339">
        <f t="shared" si="5"/>
        <v>0.463806970509383</v>
      </c>
      <c r="J69" s="287" t="s">
        <v>243</v>
      </c>
      <c r="K69" s="183"/>
    </row>
    <row r="70" spans="1:11">
      <c r="A70" s="242"/>
      <c r="B70" s="60"/>
      <c r="C70" s="252" t="s">
        <v>19</v>
      </c>
      <c r="D70" s="253"/>
      <c r="E70" s="253"/>
      <c r="F70" s="273"/>
      <c r="G70" s="283">
        <f>SUM(G65:G69)</f>
        <v>3762</v>
      </c>
      <c r="H70" s="283">
        <f>SUM(H65:H69)</f>
        <v>1605</v>
      </c>
      <c r="I70" s="295">
        <f t="shared" si="5"/>
        <v>0.426634768740032</v>
      </c>
      <c r="J70" s="291"/>
      <c r="K70" s="187"/>
    </row>
    <row r="71" customHeight="true" spans="1:11">
      <c r="A71" s="257"/>
      <c r="B71" s="297" t="s">
        <v>51</v>
      </c>
      <c r="C71" s="297"/>
      <c r="D71" s="297"/>
      <c r="E71" s="297"/>
      <c r="F71" s="297"/>
      <c r="G71" s="321">
        <f>SUM(G70,G64)</f>
        <v>10049</v>
      </c>
      <c r="H71" s="321">
        <f>SUM(H70,H64)</f>
        <v>7196</v>
      </c>
      <c r="I71" s="292">
        <f t="shared" si="5"/>
        <v>0.716091153348592</v>
      </c>
      <c r="J71" s="293"/>
      <c r="K71" s="189"/>
    </row>
    <row r="72" spans="1:11">
      <c r="A72" s="238" t="s">
        <v>82</v>
      </c>
      <c r="B72" s="239" t="s">
        <v>83</v>
      </c>
      <c r="C72" s="240">
        <v>57</v>
      </c>
      <c r="D72" s="256" t="s">
        <v>153</v>
      </c>
      <c r="E72" s="274"/>
      <c r="F72" s="250" t="s">
        <v>85</v>
      </c>
      <c r="G72" s="268">
        <v>360</v>
      </c>
      <c r="H72" s="268">
        <v>315</v>
      </c>
      <c r="I72" s="289">
        <f t="shared" si="5"/>
        <v>0.875</v>
      </c>
      <c r="J72" s="287" t="s">
        <v>218</v>
      </c>
      <c r="K72" s="183"/>
    </row>
    <row r="73" spans="1:11">
      <c r="A73" s="242"/>
      <c r="B73" s="243"/>
      <c r="C73" s="240">
        <v>58</v>
      </c>
      <c r="D73" s="256" t="s">
        <v>86</v>
      </c>
      <c r="E73" s="274"/>
      <c r="F73" s="250" t="s">
        <v>87</v>
      </c>
      <c r="G73" s="268">
        <v>247</v>
      </c>
      <c r="H73" s="268">
        <v>181</v>
      </c>
      <c r="I73" s="289">
        <f t="shared" si="5"/>
        <v>0.732793522267207</v>
      </c>
      <c r="J73" s="287" t="s">
        <v>218</v>
      </c>
      <c r="K73" s="183"/>
    </row>
    <row r="74" spans="1:11">
      <c r="A74" s="242"/>
      <c r="B74" s="246"/>
      <c r="C74" s="252" t="s">
        <v>19</v>
      </c>
      <c r="D74" s="253"/>
      <c r="E74" s="253"/>
      <c r="F74" s="273"/>
      <c r="G74" s="270">
        <f>SUM(G72:G73)</f>
        <v>607</v>
      </c>
      <c r="H74" s="270">
        <f>SUM(H72:H73)</f>
        <v>496</v>
      </c>
      <c r="I74" s="290">
        <f t="shared" si="5"/>
        <v>0.817133443163097</v>
      </c>
      <c r="J74" s="291"/>
      <c r="K74" s="187"/>
    </row>
    <row r="75" spans="1:11">
      <c r="A75" s="242"/>
      <c r="B75" s="239" t="s">
        <v>88</v>
      </c>
      <c r="C75" s="240">
        <v>59</v>
      </c>
      <c r="D75" s="256" t="s">
        <v>89</v>
      </c>
      <c r="E75" s="274"/>
      <c r="F75" s="250" t="s">
        <v>90</v>
      </c>
      <c r="G75" s="268">
        <v>841</v>
      </c>
      <c r="H75" s="268">
        <v>322</v>
      </c>
      <c r="I75" s="289">
        <f t="shared" si="5"/>
        <v>0.382877526753864</v>
      </c>
      <c r="J75" s="287" t="s">
        <v>221</v>
      </c>
      <c r="K75" s="183"/>
    </row>
    <row r="76" spans="1:11">
      <c r="A76" s="242"/>
      <c r="B76" s="89"/>
      <c r="C76" s="240">
        <v>60</v>
      </c>
      <c r="D76" s="256" t="s">
        <v>91</v>
      </c>
      <c r="E76" s="274"/>
      <c r="F76" s="250" t="s">
        <v>92</v>
      </c>
      <c r="G76" s="268">
        <v>560</v>
      </c>
      <c r="H76" s="268">
        <v>351</v>
      </c>
      <c r="I76" s="289">
        <f t="shared" si="5"/>
        <v>0.626785714285714</v>
      </c>
      <c r="J76" s="287" t="s">
        <v>218</v>
      </c>
      <c r="K76" s="183"/>
    </row>
    <row r="77" spans="1:11">
      <c r="A77" s="242"/>
      <c r="B77" s="89"/>
      <c r="C77" s="240">
        <v>61</v>
      </c>
      <c r="D77" s="250" t="s">
        <v>261</v>
      </c>
      <c r="E77" s="322" t="s">
        <v>93</v>
      </c>
      <c r="F77" s="250" t="s">
        <v>94</v>
      </c>
      <c r="G77" s="240">
        <v>2064</v>
      </c>
      <c r="H77" s="240">
        <v>1983</v>
      </c>
      <c r="I77" s="294">
        <f t="shared" si="5"/>
        <v>0.960755813953488</v>
      </c>
      <c r="J77" s="287" t="s">
        <v>218</v>
      </c>
      <c r="K77" s="183"/>
    </row>
    <row r="78" spans="1:11">
      <c r="A78" s="242"/>
      <c r="B78" s="89"/>
      <c r="C78" s="240">
        <v>62</v>
      </c>
      <c r="D78" s="250"/>
      <c r="E78" s="322" t="s">
        <v>95</v>
      </c>
      <c r="F78" s="250" t="s">
        <v>96</v>
      </c>
      <c r="G78" s="268">
        <v>718</v>
      </c>
      <c r="H78" s="268">
        <v>622</v>
      </c>
      <c r="I78" s="289">
        <f t="shared" si="5"/>
        <v>0.866295264623955</v>
      </c>
      <c r="J78" s="287" t="s">
        <v>218</v>
      </c>
      <c r="K78" s="183"/>
    </row>
    <row r="79" spans="1:11">
      <c r="A79" s="242"/>
      <c r="B79" s="60"/>
      <c r="C79" s="298" t="s">
        <v>19</v>
      </c>
      <c r="D79" s="299"/>
      <c r="E79" s="299"/>
      <c r="F79" s="323"/>
      <c r="G79" s="324">
        <f>SUM(G75:G78)</f>
        <v>4183</v>
      </c>
      <c r="H79" s="324">
        <f>SUM(H75:H78)</f>
        <v>3278</v>
      </c>
      <c r="I79" s="340">
        <f t="shared" si="5"/>
        <v>0.783648099450155</v>
      </c>
      <c r="J79" s="291"/>
      <c r="K79" s="187"/>
    </row>
    <row r="80" spans="1:11">
      <c r="A80" s="242"/>
      <c r="B80" s="300" t="s">
        <v>262</v>
      </c>
      <c r="C80" s="240">
        <v>63</v>
      </c>
      <c r="D80" s="245" t="s">
        <v>143</v>
      </c>
      <c r="E80" s="274"/>
      <c r="F80" s="264" t="s">
        <v>144</v>
      </c>
      <c r="G80" s="268">
        <v>1249</v>
      </c>
      <c r="H80" s="268">
        <v>1249</v>
      </c>
      <c r="I80" s="289">
        <f t="shared" si="5"/>
        <v>1</v>
      </c>
      <c r="J80" s="287" t="s">
        <v>221</v>
      </c>
      <c r="K80" s="183"/>
    </row>
    <row r="81" spans="1:11">
      <c r="A81" s="242"/>
      <c r="B81" s="60"/>
      <c r="C81" s="298" t="s">
        <v>19</v>
      </c>
      <c r="D81" s="299"/>
      <c r="E81" s="299"/>
      <c r="F81" s="323"/>
      <c r="G81" s="270">
        <f>SUM(G80)</f>
        <v>1249</v>
      </c>
      <c r="H81" s="270">
        <f>SUM(H80)</f>
        <v>1249</v>
      </c>
      <c r="I81" s="290">
        <f t="shared" si="5"/>
        <v>1</v>
      </c>
      <c r="J81" s="291"/>
      <c r="K81" s="187"/>
    </row>
    <row r="82" spans="1:11">
      <c r="A82" s="257"/>
      <c r="B82" s="258" t="s">
        <v>51</v>
      </c>
      <c r="C82" s="259"/>
      <c r="D82" s="259"/>
      <c r="E82" s="259"/>
      <c r="F82" s="277"/>
      <c r="G82" s="278">
        <f>SUM(G81,G79,G74)</f>
        <v>6039</v>
      </c>
      <c r="H82" s="278">
        <f>SUM(H72:H73,H75:H78,H80)</f>
        <v>5023</v>
      </c>
      <c r="I82" s="292">
        <f t="shared" si="5"/>
        <v>0.831760225202848</v>
      </c>
      <c r="J82" s="293"/>
      <c r="K82" s="189"/>
    </row>
    <row r="83" spans="1:11">
      <c r="A83" s="238" t="s">
        <v>97</v>
      </c>
      <c r="B83" s="239" t="s">
        <v>98</v>
      </c>
      <c r="C83" s="240">
        <v>64</v>
      </c>
      <c r="D83" s="256" t="s">
        <v>99</v>
      </c>
      <c r="E83" s="274"/>
      <c r="F83" s="250" t="s">
        <v>100</v>
      </c>
      <c r="G83" s="268">
        <v>1393</v>
      </c>
      <c r="H83" s="268">
        <v>1199</v>
      </c>
      <c r="I83" s="289">
        <f t="shared" si="5"/>
        <v>0.860732232591529</v>
      </c>
      <c r="J83" s="287" t="s">
        <v>218</v>
      </c>
      <c r="K83" s="183">
        <v>41090</v>
      </c>
    </row>
    <row r="84" spans="1:11">
      <c r="A84" s="242"/>
      <c r="B84" s="60"/>
      <c r="C84" s="298" t="s">
        <v>19</v>
      </c>
      <c r="D84" s="299"/>
      <c r="E84" s="299"/>
      <c r="F84" s="323"/>
      <c r="G84" s="270">
        <f>SUM(G83)</f>
        <v>1393</v>
      </c>
      <c r="H84" s="270">
        <f>SUM(H83)</f>
        <v>1199</v>
      </c>
      <c r="I84" s="290">
        <f t="shared" si="5"/>
        <v>0.860732232591529</v>
      </c>
      <c r="J84" s="291"/>
      <c r="K84" s="187"/>
    </row>
    <row r="85" spans="1:11">
      <c r="A85" s="242"/>
      <c r="B85" s="260" t="s">
        <v>101</v>
      </c>
      <c r="C85" s="240">
        <v>65</v>
      </c>
      <c r="D85" s="256" t="s">
        <v>102</v>
      </c>
      <c r="E85" s="274"/>
      <c r="F85" s="250" t="s">
        <v>103</v>
      </c>
      <c r="G85" s="268">
        <v>1534</v>
      </c>
      <c r="H85" s="268">
        <v>1393</v>
      </c>
      <c r="I85" s="289">
        <f t="shared" si="5"/>
        <v>0.908083441981747</v>
      </c>
      <c r="J85" s="287" t="s">
        <v>218</v>
      </c>
      <c r="K85" s="183">
        <v>41090</v>
      </c>
    </row>
    <row r="86" spans="1:11">
      <c r="A86" s="242"/>
      <c r="B86" s="301"/>
      <c r="C86" s="240">
        <v>66</v>
      </c>
      <c r="D86" s="254" t="s">
        <v>104</v>
      </c>
      <c r="E86" s="250" t="s">
        <v>263</v>
      </c>
      <c r="F86" s="250" t="s">
        <v>264</v>
      </c>
      <c r="G86" s="265">
        <v>1934</v>
      </c>
      <c r="H86" s="265">
        <v>1685</v>
      </c>
      <c r="I86" s="286">
        <f t="shared" si="5"/>
        <v>0.871251292657704</v>
      </c>
      <c r="J86" s="287" t="s">
        <v>218</v>
      </c>
      <c r="K86" s="183">
        <v>41759</v>
      </c>
    </row>
    <row r="87" spans="1:11">
      <c r="A87" s="242"/>
      <c r="B87" s="301"/>
      <c r="C87" s="240">
        <v>67</v>
      </c>
      <c r="D87" s="255"/>
      <c r="E87" s="250" t="s">
        <v>265</v>
      </c>
      <c r="F87" s="250" t="s">
        <v>266</v>
      </c>
      <c r="G87" s="266"/>
      <c r="H87" s="266"/>
      <c r="I87" s="288"/>
      <c r="J87" s="287" t="s">
        <v>218</v>
      </c>
      <c r="K87" s="183">
        <v>41639</v>
      </c>
    </row>
    <row r="88" spans="1:11">
      <c r="A88" s="242"/>
      <c r="B88" s="301"/>
      <c r="C88" s="240">
        <v>68</v>
      </c>
      <c r="D88" s="256" t="s">
        <v>106</v>
      </c>
      <c r="E88" s="274"/>
      <c r="F88" s="250" t="s">
        <v>107</v>
      </c>
      <c r="G88" s="240">
        <v>686</v>
      </c>
      <c r="H88" s="240">
        <v>515</v>
      </c>
      <c r="I88" s="289">
        <f t="shared" si="5"/>
        <v>0.750728862973761</v>
      </c>
      <c r="J88" s="287" t="s">
        <v>218</v>
      </c>
      <c r="K88" s="183">
        <v>41760</v>
      </c>
    </row>
    <row r="89" spans="1:11">
      <c r="A89" s="242"/>
      <c r="B89" s="301"/>
      <c r="C89" s="298" t="s">
        <v>19</v>
      </c>
      <c r="D89" s="299"/>
      <c r="E89" s="299"/>
      <c r="F89" s="323"/>
      <c r="G89" s="325">
        <f>SUM(G85:G88)</f>
        <v>4154</v>
      </c>
      <c r="H89" s="325">
        <f>SUM(H85:H88)</f>
        <v>3593</v>
      </c>
      <c r="I89" s="290">
        <f t="shared" si="5"/>
        <v>0.864949446316803</v>
      </c>
      <c r="J89" s="291"/>
      <c r="K89" s="187"/>
    </row>
    <row r="90" spans="1:11">
      <c r="A90" s="242"/>
      <c r="B90" s="260" t="s">
        <v>267</v>
      </c>
      <c r="C90" s="240">
        <v>69</v>
      </c>
      <c r="D90" s="256" t="s">
        <v>208</v>
      </c>
      <c r="E90" s="274"/>
      <c r="F90" s="250" t="s">
        <v>209</v>
      </c>
      <c r="G90" s="240">
        <v>1151</v>
      </c>
      <c r="H90" s="240">
        <v>383</v>
      </c>
      <c r="I90" s="294">
        <f t="shared" si="5"/>
        <v>0.332754126846221</v>
      </c>
      <c r="J90" s="287" t="s">
        <v>243</v>
      </c>
      <c r="K90" s="183">
        <v>43738</v>
      </c>
    </row>
    <row r="91" spans="1:11">
      <c r="A91" s="242"/>
      <c r="B91" s="260"/>
      <c r="C91" s="240">
        <v>70</v>
      </c>
      <c r="D91" s="256" t="s">
        <v>210</v>
      </c>
      <c r="E91" s="274"/>
      <c r="F91" s="250" t="s">
        <v>211</v>
      </c>
      <c r="G91" s="240">
        <v>931</v>
      </c>
      <c r="H91" s="240">
        <v>545</v>
      </c>
      <c r="I91" s="294">
        <f t="shared" si="5"/>
        <v>0.585392051557465</v>
      </c>
      <c r="J91" s="287" t="s">
        <v>243</v>
      </c>
      <c r="K91" s="183">
        <v>43738</v>
      </c>
    </row>
    <row r="92" spans="1:11">
      <c r="A92" s="242"/>
      <c r="B92" s="260"/>
      <c r="C92" s="240">
        <v>71</v>
      </c>
      <c r="D92" s="256" t="s">
        <v>212</v>
      </c>
      <c r="E92" s="274"/>
      <c r="F92" s="250" t="s">
        <v>213</v>
      </c>
      <c r="G92" s="240">
        <v>392</v>
      </c>
      <c r="H92" s="240">
        <v>192</v>
      </c>
      <c r="I92" s="294">
        <f t="shared" si="5"/>
        <v>0.489795918367347</v>
      </c>
      <c r="J92" s="287" t="s">
        <v>268</v>
      </c>
      <c r="K92" s="183">
        <v>43555</v>
      </c>
    </row>
    <row r="93" spans="1:11">
      <c r="A93" s="242"/>
      <c r="B93" s="301"/>
      <c r="C93" s="252" t="s">
        <v>19</v>
      </c>
      <c r="D93" s="253"/>
      <c r="E93" s="253"/>
      <c r="F93" s="273"/>
      <c r="G93" s="270">
        <f>SUM(G90:G92)</f>
        <v>2474</v>
      </c>
      <c r="H93" s="270">
        <f>SUM(H90:H92)</f>
        <v>1120</v>
      </c>
      <c r="I93" s="290">
        <f t="shared" si="5"/>
        <v>0.452708164915117</v>
      </c>
      <c r="J93" s="291"/>
      <c r="K93" s="187"/>
    </row>
    <row r="94" spans="1:11">
      <c r="A94" s="257"/>
      <c r="B94" s="258" t="s">
        <v>51</v>
      </c>
      <c r="C94" s="259"/>
      <c r="D94" s="259"/>
      <c r="E94" s="259"/>
      <c r="F94" s="277"/>
      <c r="G94" s="278">
        <f>SUM(G84,G89,G93)</f>
        <v>8021</v>
      </c>
      <c r="H94" s="278">
        <f>SUM(H84,H89,H93)</f>
        <v>5912</v>
      </c>
      <c r="I94" s="292">
        <f t="shared" si="5"/>
        <v>0.73706520383992</v>
      </c>
      <c r="J94" s="293"/>
      <c r="K94" s="189"/>
    </row>
    <row r="95" spans="1:11">
      <c r="A95" s="238" t="s">
        <v>108</v>
      </c>
      <c r="B95" s="239" t="s">
        <v>109</v>
      </c>
      <c r="C95" s="300">
        <v>72</v>
      </c>
      <c r="D95" s="254" t="s">
        <v>110</v>
      </c>
      <c r="E95" s="250" t="s">
        <v>269</v>
      </c>
      <c r="F95" s="250" t="s">
        <v>270</v>
      </c>
      <c r="G95" s="265">
        <v>5774</v>
      </c>
      <c r="H95" s="265">
        <v>5218</v>
      </c>
      <c r="I95" s="286">
        <f t="shared" si="5"/>
        <v>0.903706269483893</v>
      </c>
      <c r="J95" s="287" t="s">
        <v>218</v>
      </c>
      <c r="K95" s="183"/>
    </row>
    <row r="96" spans="1:11">
      <c r="A96" s="242"/>
      <c r="B96" s="89"/>
      <c r="C96" s="302"/>
      <c r="D96" s="303"/>
      <c r="E96" s="250" t="s">
        <v>271</v>
      </c>
      <c r="F96" s="250" t="s">
        <v>272</v>
      </c>
      <c r="G96" s="326"/>
      <c r="H96" s="326"/>
      <c r="I96" s="341"/>
      <c r="J96" s="287" t="s">
        <v>218</v>
      </c>
      <c r="K96" s="183"/>
    </row>
    <row r="97" spans="1:11">
      <c r="A97" s="242"/>
      <c r="B97" s="89"/>
      <c r="C97" s="302"/>
      <c r="D97" s="303"/>
      <c r="E97" s="250" t="s">
        <v>273</v>
      </c>
      <c r="F97" s="250" t="s">
        <v>274</v>
      </c>
      <c r="G97" s="326"/>
      <c r="H97" s="326"/>
      <c r="I97" s="341"/>
      <c r="J97" s="287" t="s">
        <v>218</v>
      </c>
      <c r="K97" s="183"/>
    </row>
    <row r="98" spans="1:11">
      <c r="A98" s="242"/>
      <c r="B98" s="89"/>
      <c r="C98" s="304"/>
      <c r="D98" s="255"/>
      <c r="E98" s="250" t="s">
        <v>275</v>
      </c>
      <c r="F98" s="250" t="s">
        <v>276</v>
      </c>
      <c r="G98" s="266"/>
      <c r="H98" s="266"/>
      <c r="I98" s="288"/>
      <c r="J98" s="287" t="s">
        <v>218</v>
      </c>
      <c r="K98" s="183"/>
    </row>
    <row r="99" spans="1:11">
      <c r="A99" s="242"/>
      <c r="B99" s="60"/>
      <c r="C99" s="252" t="s">
        <v>19</v>
      </c>
      <c r="D99" s="253"/>
      <c r="E99" s="253"/>
      <c r="F99" s="273"/>
      <c r="G99" s="327">
        <f>G95</f>
        <v>5774</v>
      </c>
      <c r="H99" s="327">
        <f>H95</f>
        <v>5218</v>
      </c>
      <c r="I99" s="342">
        <f>H99/G99</f>
        <v>0.903706269483893</v>
      </c>
      <c r="J99" s="291"/>
      <c r="K99" s="187"/>
    </row>
    <row r="100" spans="1:11">
      <c r="A100" s="242"/>
      <c r="B100" s="239" t="s">
        <v>112</v>
      </c>
      <c r="C100" s="260">
        <v>73</v>
      </c>
      <c r="D100" s="254" t="s">
        <v>113</v>
      </c>
      <c r="E100" s="272" t="s">
        <v>277</v>
      </c>
      <c r="F100" s="250" t="s">
        <v>278</v>
      </c>
      <c r="G100" s="265">
        <v>1517</v>
      </c>
      <c r="H100" s="265">
        <v>1428</v>
      </c>
      <c r="I100" s="286">
        <f t="shared" si="5"/>
        <v>0.941331575477917</v>
      </c>
      <c r="J100" s="287" t="s">
        <v>218</v>
      </c>
      <c r="K100" s="183"/>
    </row>
    <row r="101" spans="1:11">
      <c r="A101" s="242"/>
      <c r="B101" s="243"/>
      <c r="C101" s="260">
        <v>74</v>
      </c>
      <c r="D101" s="255"/>
      <c r="E101" s="272" t="s">
        <v>279</v>
      </c>
      <c r="F101" s="250" t="s">
        <v>280</v>
      </c>
      <c r="G101" s="266"/>
      <c r="H101" s="266"/>
      <c r="I101" s="288"/>
      <c r="J101" s="287" t="s">
        <v>218</v>
      </c>
      <c r="K101" s="183"/>
    </row>
    <row r="102" spans="1:11">
      <c r="A102" s="242"/>
      <c r="B102" s="243"/>
      <c r="C102" s="260">
        <v>75</v>
      </c>
      <c r="D102" s="256" t="s">
        <v>115</v>
      </c>
      <c r="E102" s="280"/>
      <c r="F102" s="250" t="s">
        <v>116</v>
      </c>
      <c r="G102" s="268">
        <v>2046</v>
      </c>
      <c r="H102" s="268">
        <v>2029</v>
      </c>
      <c r="I102" s="289">
        <f t="shared" si="5"/>
        <v>0.99169110459433</v>
      </c>
      <c r="J102" s="287" t="s">
        <v>218</v>
      </c>
      <c r="K102" s="183"/>
    </row>
    <row r="103" spans="1:11">
      <c r="A103" s="242"/>
      <c r="B103" s="246"/>
      <c r="C103" s="252" t="s">
        <v>19</v>
      </c>
      <c r="D103" s="253"/>
      <c r="E103" s="253"/>
      <c r="F103" s="273"/>
      <c r="G103" s="270">
        <f>SUM(G100:G102)</f>
        <v>3563</v>
      </c>
      <c r="H103" s="270">
        <f>SUM(H100:H102)</f>
        <v>3457</v>
      </c>
      <c r="I103" s="290">
        <f t="shared" si="5"/>
        <v>0.970249789503228</v>
      </c>
      <c r="J103" s="291"/>
      <c r="K103" s="187"/>
    </row>
    <row r="104" spans="1:11">
      <c r="A104" s="242"/>
      <c r="B104" s="261" t="s">
        <v>117</v>
      </c>
      <c r="C104" s="240">
        <v>76</v>
      </c>
      <c r="D104" s="256" t="s">
        <v>118</v>
      </c>
      <c r="E104" s="274"/>
      <c r="F104" s="250" t="s">
        <v>119</v>
      </c>
      <c r="G104" s="268">
        <v>3174</v>
      </c>
      <c r="H104" s="268">
        <v>3001</v>
      </c>
      <c r="I104" s="289">
        <f t="shared" si="5"/>
        <v>0.945494643982357</v>
      </c>
      <c r="J104" s="287" t="s">
        <v>218</v>
      </c>
      <c r="K104" s="183"/>
    </row>
    <row r="105" spans="1:11">
      <c r="A105" s="242"/>
      <c r="B105" s="305"/>
      <c r="C105" s="252" t="s">
        <v>19</v>
      </c>
      <c r="D105" s="253"/>
      <c r="E105" s="253"/>
      <c r="F105" s="273"/>
      <c r="G105" s="270">
        <f>SUM(G104:G104)</f>
        <v>3174</v>
      </c>
      <c r="H105" s="270">
        <f>SUM(H104:H104)</f>
        <v>3001</v>
      </c>
      <c r="I105" s="290">
        <f t="shared" si="5"/>
        <v>0.945494643982357</v>
      </c>
      <c r="J105" s="291"/>
      <c r="K105" s="187"/>
    </row>
    <row r="106" spans="1:11">
      <c r="A106" s="242"/>
      <c r="B106" s="239" t="s">
        <v>121</v>
      </c>
      <c r="C106" s="240">
        <v>77</v>
      </c>
      <c r="D106" s="250" t="s">
        <v>281</v>
      </c>
      <c r="E106" s="250" t="s">
        <v>122</v>
      </c>
      <c r="F106" s="250" t="s">
        <v>282</v>
      </c>
      <c r="G106" s="265">
        <v>1300</v>
      </c>
      <c r="H106" s="265">
        <v>1083</v>
      </c>
      <c r="I106" s="286">
        <f t="shared" si="5"/>
        <v>0.833076923076923</v>
      </c>
      <c r="J106" s="287" t="s">
        <v>218</v>
      </c>
      <c r="K106" s="183"/>
    </row>
    <row r="107" spans="1:11">
      <c r="A107" s="242"/>
      <c r="B107" s="243"/>
      <c r="C107" s="240">
        <v>78</v>
      </c>
      <c r="D107" s="275"/>
      <c r="E107" s="275" t="s">
        <v>145</v>
      </c>
      <c r="F107" s="250" t="s">
        <v>146</v>
      </c>
      <c r="G107" s="328">
        <v>1207</v>
      </c>
      <c r="H107" s="268">
        <v>861</v>
      </c>
      <c r="I107" s="289">
        <f t="shared" si="5"/>
        <v>0.713338856669428</v>
      </c>
      <c r="J107" s="287" t="s">
        <v>221</v>
      </c>
      <c r="K107" s="183"/>
    </row>
    <row r="108" spans="1:11">
      <c r="A108" s="242"/>
      <c r="B108" s="243"/>
      <c r="C108" s="240">
        <v>79</v>
      </c>
      <c r="D108" s="275"/>
      <c r="E108" s="275" t="s">
        <v>147</v>
      </c>
      <c r="F108" s="250" t="s">
        <v>148</v>
      </c>
      <c r="G108" s="328">
        <v>1617</v>
      </c>
      <c r="H108" s="268">
        <v>1283</v>
      </c>
      <c r="I108" s="289">
        <f t="shared" si="5"/>
        <v>0.793444650587508</v>
      </c>
      <c r="J108" s="287" t="s">
        <v>221</v>
      </c>
      <c r="K108" s="183"/>
    </row>
    <row r="109" spans="1:11">
      <c r="A109" s="242"/>
      <c r="B109" s="243"/>
      <c r="C109" s="240">
        <v>80</v>
      </c>
      <c r="D109" s="275"/>
      <c r="E109" s="322" t="s">
        <v>126</v>
      </c>
      <c r="F109" s="250" t="s">
        <v>127</v>
      </c>
      <c r="G109" s="328">
        <v>775</v>
      </c>
      <c r="H109" s="268">
        <v>453</v>
      </c>
      <c r="I109" s="289">
        <f t="shared" si="5"/>
        <v>0.584516129032258</v>
      </c>
      <c r="J109" s="287" t="s">
        <v>221</v>
      </c>
      <c r="K109" s="183"/>
    </row>
    <row r="110" spans="1:11">
      <c r="A110" s="242"/>
      <c r="B110" s="243"/>
      <c r="C110" s="240">
        <v>81</v>
      </c>
      <c r="D110" s="275"/>
      <c r="E110" s="322" t="s">
        <v>128</v>
      </c>
      <c r="F110" s="264" t="s">
        <v>150</v>
      </c>
      <c r="G110" s="268">
        <v>1741</v>
      </c>
      <c r="H110" s="268">
        <v>1243</v>
      </c>
      <c r="I110" s="289">
        <f t="shared" si="5"/>
        <v>0.713957495692131</v>
      </c>
      <c r="J110" s="287" t="s">
        <v>221</v>
      </c>
      <c r="K110" s="183"/>
    </row>
    <row r="111" spans="1:11">
      <c r="A111" s="242"/>
      <c r="B111" s="246"/>
      <c r="C111" s="252" t="s">
        <v>19</v>
      </c>
      <c r="D111" s="253"/>
      <c r="E111" s="253"/>
      <c r="F111" s="273"/>
      <c r="G111" s="270">
        <f>SUM(G106:G110)</f>
        <v>6640</v>
      </c>
      <c r="H111" s="270">
        <f>SUM(H106:H110)</f>
        <v>4923</v>
      </c>
      <c r="I111" s="290">
        <f t="shared" si="5"/>
        <v>0.741415662650602</v>
      </c>
      <c r="J111" s="291"/>
      <c r="K111" s="187"/>
    </row>
    <row r="112" spans="1:11">
      <c r="A112" s="242"/>
      <c r="B112" s="239" t="s">
        <v>129</v>
      </c>
      <c r="C112" s="240">
        <v>82</v>
      </c>
      <c r="D112" s="256" t="s">
        <v>130</v>
      </c>
      <c r="E112" s="274"/>
      <c r="F112" s="250" t="s">
        <v>131</v>
      </c>
      <c r="G112" s="328">
        <v>1168</v>
      </c>
      <c r="H112" s="268">
        <v>1111</v>
      </c>
      <c r="I112" s="289">
        <f t="shared" si="5"/>
        <v>0.951198630136986</v>
      </c>
      <c r="J112" s="287" t="s">
        <v>221</v>
      </c>
      <c r="K112" s="183"/>
    </row>
    <row r="113" spans="1:11">
      <c r="A113" s="242"/>
      <c r="B113" s="243"/>
      <c r="C113" s="240">
        <v>83</v>
      </c>
      <c r="D113" s="256" t="s">
        <v>132</v>
      </c>
      <c r="E113" s="274"/>
      <c r="F113" s="250" t="s">
        <v>133</v>
      </c>
      <c r="G113" s="328">
        <v>1483</v>
      </c>
      <c r="H113" s="268">
        <v>1013</v>
      </c>
      <c r="I113" s="289">
        <f t="shared" si="5"/>
        <v>0.683074848280512</v>
      </c>
      <c r="J113" s="287" t="s">
        <v>221</v>
      </c>
      <c r="K113" s="183"/>
    </row>
    <row r="114" spans="1:11">
      <c r="A114" s="242"/>
      <c r="B114" s="246"/>
      <c r="C114" s="252" t="s">
        <v>19</v>
      </c>
      <c r="D114" s="253"/>
      <c r="E114" s="253"/>
      <c r="F114" s="273"/>
      <c r="G114" s="270">
        <f>SUM(G112:G113)</f>
        <v>2651</v>
      </c>
      <c r="H114" s="270">
        <f>SUM(H112:H113)</f>
        <v>2124</v>
      </c>
      <c r="I114" s="290">
        <f t="shared" si="5"/>
        <v>0.801207091663523</v>
      </c>
      <c r="J114" s="291"/>
      <c r="K114" s="187"/>
    </row>
    <row r="115" spans="1:11">
      <c r="A115" s="257"/>
      <c r="B115" s="258" t="s">
        <v>51</v>
      </c>
      <c r="C115" s="259"/>
      <c r="D115" s="259"/>
      <c r="E115" s="259"/>
      <c r="F115" s="277"/>
      <c r="G115" s="329">
        <f>SUM(G114,G111,G105,G103,G99)</f>
        <v>21802</v>
      </c>
      <c r="H115" s="329">
        <f>SUM(H114,H111,H105,H103,H99)</f>
        <v>18723</v>
      </c>
      <c r="I115" s="292">
        <f t="shared" si="5"/>
        <v>0.858774424364737</v>
      </c>
      <c r="J115" s="293"/>
      <c r="K115" s="189"/>
    </row>
    <row r="116" spans="1:11">
      <c r="A116" s="306" t="s">
        <v>134</v>
      </c>
      <c r="B116" s="307">
        <v>21</v>
      </c>
      <c r="C116" s="308">
        <v>83</v>
      </c>
      <c r="D116" s="309"/>
      <c r="E116" s="309"/>
      <c r="F116" s="330"/>
      <c r="G116" s="331">
        <f>SUM(B116:F116,G43,G58,G71,G82,G94,G115)</f>
        <v>95110</v>
      </c>
      <c r="H116" s="332">
        <f>SUM(H43,H58,H71,H82,H94,H115)</f>
        <v>78287</v>
      </c>
      <c r="I116" s="343">
        <f t="shared" si="5"/>
        <v>0.823120597203238</v>
      </c>
      <c r="J116" s="344"/>
      <c r="K116" s="232"/>
    </row>
    <row r="119" ht="35.1" customHeight="true" spans="1:10">
      <c r="A119" s="310" t="s">
        <v>297</v>
      </c>
      <c r="B119" s="311"/>
      <c r="C119" s="311"/>
      <c r="D119" s="311"/>
      <c r="E119" s="311"/>
      <c r="F119" s="333"/>
      <c r="G119" s="221"/>
      <c r="H119" s="221"/>
      <c r="I119" s="221"/>
      <c r="J119" s="234"/>
    </row>
    <row r="120" spans="1:10">
      <c r="A120" s="312"/>
      <c r="B120" s="312" t="s">
        <v>285</v>
      </c>
      <c r="C120" s="313"/>
      <c r="D120" s="313"/>
      <c r="E120" s="312" t="s">
        <v>286</v>
      </c>
      <c r="F120" s="334" t="s">
        <v>287</v>
      </c>
      <c r="G120" s="334"/>
      <c r="H120" s="334" t="s">
        <v>288</v>
      </c>
      <c r="I120" s="334"/>
      <c r="J120" s="334"/>
    </row>
    <row r="121" customHeight="true" spans="1:10">
      <c r="A121" s="314">
        <v>1</v>
      </c>
      <c r="B121" s="315" t="s">
        <v>9</v>
      </c>
      <c r="C121" s="316"/>
      <c r="D121" s="316"/>
      <c r="E121" s="315">
        <v>139</v>
      </c>
      <c r="F121" s="335">
        <f>E121/H43</f>
        <v>0.00482873619120406</v>
      </c>
      <c r="G121" s="335"/>
      <c r="H121" s="336">
        <v>139</v>
      </c>
      <c r="I121" s="336"/>
      <c r="J121" s="336"/>
    </row>
    <row r="122" customHeight="true" spans="1:10">
      <c r="A122" s="314">
        <v>2</v>
      </c>
      <c r="B122" s="315" t="s">
        <v>52</v>
      </c>
      <c r="C122" s="316"/>
      <c r="D122" s="316"/>
      <c r="E122" s="315">
        <v>15</v>
      </c>
      <c r="F122" s="335">
        <f>E122/H58</f>
        <v>0.00118605202814897</v>
      </c>
      <c r="G122" s="335"/>
      <c r="H122" s="336">
        <v>14</v>
      </c>
      <c r="I122" s="336"/>
      <c r="J122" s="336"/>
    </row>
    <row r="123" customHeight="true" spans="1:10">
      <c r="A123" s="314">
        <v>3</v>
      </c>
      <c r="B123" s="315" t="s">
        <v>70</v>
      </c>
      <c r="C123" s="316"/>
      <c r="D123" s="316"/>
      <c r="E123" s="315">
        <v>289</v>
      </c>
      <c r="F123" s="335">
        <f>E123/H71</f>
        <v>0.0401612006670372</v>
      </c>
      <c r="G123" s="335"/>
      <c r="H123" s="336">
        <v>65</v>
      </c>
      <c r="I123" s="336"/>
      <c r="J123" s="336"/>
    </row>
    <row r="124" customHeight="true" spans="1:10">
      <c r="A124" s="314">
        <v>4</v>
      </c>
      <c r="B124" s="315" t="s">
        <v>82</v>
      </c>
      <c r="C124" s="316"/>
      <c r="D124" s="316"/>
      <c r="E124" s="315">
        <v>17</v>
      </c>
      <c r="F124" s="335">
        <f>E124/H82</f>
        <v>0.00338443161457296</v>
      </c>
      <c r="G124" s="335"/>
      <c r="H124" s="336">
        <v>12</v>
      </c>
      <c r="I124" s="336"/>
      <c r="J124" s="336"/>
    </row>
    <row r="125" customHeight="true" spans="1:10">
      <c r="A125" s="314">
        <v>5</v>
      </c>
      <c r="B125" s="315" t="s">
        <v>97</v>
      </c>
      <c r="C125" s="316"/>
      <c r="D125" s="316"/>
      <c r="E125" s="315">
        <v>3</v>
      </c>
      <c r="F125" s="335">
        <f>E125/H94</f>
        <v>0.00050744248985115</v>
      </c>
      <c r="G125" s="335"/>
      <c r="H125" s="336">
        <v>3</v>
      </c>
      <c r="I125" s="336"/>
      <c r="J125" s="336"/>
    </row>
    <row r="126" customHeight="true" spans="1:10">
      <c r="A126" s="314">
        <v>6</v>
      </c>
      <c r="B126" s="315" t="s">
        <v>108</v>
      </c>
      <c r="C126" s="316"/>
      <c r="D126" s="316"/>
      <c r="E126" s="315">
        <v>148</v>
      </c>
      <c r="F126" s="335">
        <f>E126/H115</f>
        <v>0.00790471612455269</v>
      </c>
      <c r="G126" s="335"/>
      <c r="H126" s="336">
        <v>59</v>
      </c>
      <c r="I126" s="336"/>
      <c r="J126" s="336"/>
    </row>
    <row r="127" customHeight="true" spans="1:10">
      <c r="A127" s="317"/>
      <c r="B127" s="318" t="s">
        <v>134</v>
      </c>
      <c r="C127" s="319"/>
      <c r="D127" s="319"/>
      <c r="E127" s="318">
        <f>SUM(E121:E126)</f>
        <v>611</v>
      </c>
      <c r="F127" s="337">
        <f>E127/H116</f>
        <v>0.00780461634754174</v>
      </c>
      <c r="G127" s="337"/>
      <c r="H127" s="338">
        <f>SUM(H121:J126)</f>
        <v>292</v>
      </c>
      <c r="I127" s="338"/>
      <c r="J127" s="338"/>
    </row>
  </sheetData>
  <mergeCells count="163">
    <mergeCell ref="A1:J1"/>
    <mergeCell ref="D2:E2"/>
    <mergeCell ref="D5:E5"/>
    <mergeCell ref="D6:E6"/>
    <mergeCell ref="D7:E7"/>
    <mergeCell ref="C8:F8"/>
    <mergeCell ref="D9:E9"/>
    <mergeCell ref="D10:E10"/>
    <mergeCell ref="D11:E11"/>
    <mergeCell ref="D12:E12"/>
    <mergeCell ref="C18:F18"/>
    <mergeCell ref="D21:E21"/>
    <mergeCell ref="D24:E24"/>
    <mergeCell ref="D25:E25"/>
    <mergeCell ref="D26:E26"/>
    <mergeCell ref="D27:E27"/>
    <mergeCell ref="D28:E28"/>
    <mergeCell ref="C29:F29"/>
    <mergeCell ref="D30:E30"/>
    <mergeCell ref="D31:E31"/>
    <mergeCell ref="D34:E34"/>
    <mergeCell ref="D37:E37"/>
    <mergeCell ref="D38:E38"/>
    <mergeCell ref="D39:E39"/>
    <mergeCell ref="D40:E40"/>
    <mergeCell ref="D41:E41"/>
    <mergeCell ref="C42:F42"/>
    <mergeCell ref="B43:F43"/>
    <mergeCell ref="D44:E44"/>
    <mergeCell ref="C47:F47"/>
    <mergeCell ref="D48:E48"/>
    <mergeCell ref="D49:E49"/>
    <mergeCell ref="C50:F50"/>
    <mergeCell ref="D51:E51"/>
    <mergeCell ref="C52:F52"/>
    <mergeCell ref="C57:F57"/>
    <mergeCell ref="B58:F58"/>
    <mergeCell ref="D59:E59"/>
    <mergeCell ref="D60:E60"/>
    <mergeCell ref="D61:E61"/>
    <mergeCell ref="D62:E62"/>
    <mergeCell ref="D63:E63"/>
    <mergeCell ref="C64:F64"/>
    <mergeCell ref="C70:F70"/>
    <mergeCell ref="B71:F71"/>
    <mergeCell ref="D72:E72"/>
    <mergeCell ref="D73:E73"/>
    <mergeCell ref="C74:F74"/>
    <mergeCell ref="D75:E75"/>
    <mergeCell ref="D76:E76"/>
    <mergeCell ref="C79:F79"/>
    <mergeCell ref="D80:E80"/>
    <mergeCell ref="C81:F81"/>
    <mergeCell ref="B82:F82"/>
    <mergeCell ref="D83:E83"/>
    <mergeCell ref="C84:F84"/>
    <mergeCell ref="D85:E85"/>
    <mergeCell ref="D88:E88"/>
    <mergeCell ref="C89:F89"/>
    <mergeCell ref="D90:E90"/>
    <mergeCell ref="D91:E91"/>
    <mergeCell ref="D92:E92"/>
    <mergeCell ref="C93:F93"/>
    <mergeCell ref="B94:F94"/>
    <mergeCell ref="C99:F99"/>
    <mergeCell ref="D102:E102"/>
    <mergeCell ref="C103:F103"/>
    <mergeCell ref="D104:E104"/>
    <mergeCell ref="C105:F105"/>
    <mergeCell ref="C111:F111"/>
    <mergeCell ref="D112:E112"/>
    <mergeCell ref="D113:E113"/>
    <mergeCell ref="C114:F114"/>
    <mergeCell ref="B115:F115"/>
    <mergeCell ref="C116:F116"/>
    <mergeCell ref="A119:J119"/>
    <mergeCell ref="B120:D120"/>
    <mergeCell ref="F120:G120"/>
    <mergeCell ref="H120:J120"/>
    <mergeCell ref="B121:D121"/>
    <mergeCell ref="F121:G121"/>
    <mergeCell ref="H121:J121"/>
    <mergeCell ref="B122:D122"/>
    <mergeCell ref="F122:G122"/>
    <mergeCell ref="H122:J122"/>
    <mergeCell ref="B123:D123"/>
    <mergeCell ref="F123:G123"/>
    <mergeCell ref="H123:J123"/>
    <mergeCell ref="B124:D124"/>
    <mergeCell ref="F124:G124"/>
    <mergeCell ref="H124:J124"/>
    <mergeCell ref="B125:D125"/>
    <mergeCell ref="F125:G125"/>
    <mergeCell ref="H125:J125"/>
    <mergeCell ref="B126:D126"/>
    <mergeCell ref="F126:G126"/>
    <mergeCell ref="H126:J126"/>
    <mergeCell ref="B127:D127"/>
    <mergeCell ref="F127:G127"/>
    <mergeCell ref="H127:J127"/>
    <mergeCell ref="A3:A43"/>
    <mergeCell ref="A44:A58"/>
    <mergeCell ref="A59:A71"/>
    <mergeCell ref="A72:A82"/>
    <mergeCell ref="A83:A94"/>
    <mergeCell ref="A95:A115"/>
    <mergeCell ref="B3:B8"/>
    <mergeCell ref="B9:B18"/>
    <mergeCell ref="B19:B29"/>
    <mergeCell ref="B30:B42"/>
    <mergeCell ref="B44:B47"/>
    <mergeCell ref="B48:B50"/>
    <mergeCell ref="B51:B52"/>
    <mergeCell ref="B53:B57"/>
    <mergeCell ref="B59:B64"/>
    <mergeCell ref="B65:B70"/>
    <mergeCell ref="B72:B74"/>
    <mergeCell ref="B75:B79"/>
    <mergeCell ref="B80:B81"/>
    <mergeCell ref="B83:B84"/>
    <mergeCell ref="B85:B89"/>
    <mergeCell ref="B90:B93"/>
    <mergeCell ref="B95:B99"/>
    <mergeCell ref="B100:B103"/>
    <mergeCell ref="B104:B105"/>
    <mergeCell ref="B106:B111"/>
    <mergeCell ref="B112:B114"/>
    <mergeCell ref="C95:C98"/>
    <mergeCell ref="D3:D4"/>
    <mergeCell ref="D13:D17"/>
    <mergeCell ref="D19:D20"/>
    <mergeCell ref="D22:D23"/>
    <mergeCell ref="D32:D33"/>
    <mergeCell ref="D35:D36"/>
    <mergeCell ref="D45:D46"/>
    <mergeCell ref="D53:D56"/>
    <mergeCell ref="D65:D69"/>
    <mergeCell ref="D77:D78"/>
    <mergeCell ref="D86:D87"/>
    <mergeCell ref="D95:D98"/>
    <mergeCell ref="D100:D101"/>
    <mergeCell ref="D106:D110"/>
    <mergeCell ref="G3:G4"/>
    <mergeCell ref="G19:G20"/>
    <mergeCell ref="G22:G23"/>
    <mergeCell ref="G45:G46"/>
    <mergeCell ref="G86:G87"/>
    <mergeCell ref="G95:G98"/>
    <mergeCell ref="G100:G101"/>
    <mergeCell ref="H3:H4"/>
    <mergeCell ref="H19:H20"/>
    <mergeCell ref="H22:H23"/>
    <mergeCell ref="H45:H46"/>
    <mergeCell ref="H86:H87"/>
    <mergeCell ref="H95:H98"/>
    <mergeCell ref="H100:H101"/>
    <mergeCell ref="I3:I4"/>
    <mergeCell ref="I19:I20"/>
    <mergeCell ref="I22:I23"/>
    <mergeCell ref="I45:I46"/>
    <mergeCell ref="I86:I87"/>
    <mergeCell ref="I95:I98"/>
    <mergeCell ref="I100:I101"/>
  </mergeCells>
  <printOptions horizontalCentered="true"/>
  <pageMargins left="0.708661417322835" right="0.708661417322835" top="0.708661417322835" bottom="0.708661417322835" header="0.31496062992126" footer="0.31496062992126"/>
  <pageSetup paperSize="9" fitToHeight="2" orientation="portrait"/>
  <headerFooter>
    <oddFooter>&amp;C第 &amp;P 页，共 &amp;N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opLeftCell="A85" workbookViewId="0">
      <selection activeCell="I116" sqref="I116"/>
    </sheetView>
  </sheetViews>
  <sheetFormatPr defaultColWidth="9" defaultRowHeight="13.5"/>
  <cols>
    <col min="1" max="1" width="5.125" customWidth="true"/>
    <col min="2" max="2" width="9.5" customWidth="true"/>
    <col min="3" max="3" width="3.625" customWidth="true"/>
    <col min="4" max="4" width="11.625" style="143" customWidth="true"/>
    <col min="5" max="5" width="12.75" style="143" customWidth="true"/>
    <col min="6" max="6" width="13" customWidth="true"/>
    <col min="7" max="7" width="7.125" customWidth="true"/>
    <col min="8" max="9" width="7.75" customWidth="true"/>
    <col min="10" max="10" width="9" style="144"/>
    <col min="11" max="11" width="12.25" style="145" hidden="true" customWidth="true"/>
  </cols>
  <sheetData>
    <row r="1" ht="35.1" customHeight="true" spans="1:11">
      <c r="A1" s="146" t="s">
        <v>298</v>
      </c>
      <c r="B1" s="147"/>
      <c r="C1" s="147"/>
      <c r="D1" s="147"/>
      <c r="E1" s="147"/>
      <c r="F1" s="147"/>
      <c r="G1" s="147"/>
      <c r="H1" s="147"/>
      <c r="I1" s="147"/>
      <c r="J1" s="178"/>
      <c r="K1" s="179"/>
    </row>
    <row r="2" ht="27" spans="1:11">
      <c r="A2" s="148" t="s">
        <v>1</v>
      </c>
      <c r="B2" s="148" t="s">
        <v>2</v>
      </c>
      <c r="C2" s="148" t="s">
        <v>3</v>
      </c>
      <c r="D2" s="149" t="s">
        <v>4</v>
      </c>
      <c r="E2" s="168"/>
      <c r="F2" s="148" t="s">
        <v>5</v>
      </c>
      <c r="G2" s="148" t="s">
        <v>6</v>
      </c>
      <c r="H2" s="148" t="s">
        <v>7</v>
      </c>
      <c r="I2" s="180" t="s">
        <v>8</v>
      </c>
      <c r="J2" s="148" t="s">
        <v>215</v>
      </c>
      <c r="K2" s="181" t="s">
        <v>290</v>
      </c>
    </row>
    <row r="3" spans="1:11">
      <c r="A3" s="150" t="s">
        <v>9</v>
      </c>
      <c r="B3" s="151" t="s">
        <v>10</v>
      </c>
      <c r="C3" s="6">
        <v>1</v>
      </c>
      <c r="D3" s="39" t="s">
        <v>11</v>
      </c>
      <c r="E3" s="7" t="s">
        <v>216</v>
      </c>
      <c r="F3" s="7" t="s">
        <v>217</v>
      </c>
      <c r="G3" s="58">
        <v>1115</v>
      </c>
      <c r="H3" s="58">
        <v>984</v>
      </c>
      <c r="I3" s="72">
        <f>H3/G3</f>
        <v>0.882511210762332</v>
      </c>
      <c r="J3" s="182" t="s">
        <v>218</v>
      </c>
      <c r="K3" s="183">
        <v>41048</v>
      </c>
    </row>
    <row r="4" spans="1:11">
      <c r="A4" s="152"/>
      <c r="B4" s="153"/>
      <c r="C4" s="6">
        <v>2</v>
      </c>
      <c r="D4" s="55"/>
      <c r="E4" s="7" t="s">
        <v>219</v>
      </c>
      <c r="F4" s="7" t="s">
        <v>220</v>
      </c>
      <c r="G4" s="169"/>
      <c r="H4" s="169"/>
      <c r="I4" s="184"/>
      <c r="J4" s="182" t="s">
        <v>218</v>
      </c>
      <c r="K4" s="183">
        <v>41048</v>
      </c>
    </row>
    <row r="5" spans="1:11">
      <c r="A5" s="152"/>
      <c r="B5" s="153"/>
      <c r="C5" s="6">
        <v>3</v>
      </c>
      <c r="D5" s="42" t="s">
        <v>13</v>
      </c>
      <c r="E5" s="63"/>
      <c r="F5" s="7" t="s">
        <v>14</v>
      </c>
      <c r="G5" s="17">
        <v>1823</v>
      </c>
      <c r="H5" s="17">
        <v>1681</v>
      </c>
      <c r="I5" s="18">
        <f t="shared" ref="I5:I45" si="0">H5/G5</f>
        <v>0.92210641799232</v>
      </c>
      <c r="J5" s="182" t="s">
        <v>218</v>
      </c>
      <c r="K5" s="183">
        <v>40999</v>
      </c>
    </row>
    <row r="6" spans="1:11">
      <c r="A6" s="152"/>
      <c r="B6" s="153"/>
      <c r="C6" s="6">
        <v>4</v>
      </c>
      <c r="D6" s="42" t="s">
        <v>15</v>
      </c>
      <c r="E6" s="63"/>
      <c r="F6" s="7" t="s">
        <v>16</v>
      </c>
      <c r="G6" s="17">
        <v>1243</v>
      </c>
      <c r="H6" s="17">
        <v>1117</v>
      </c>
      <c r="I6" s="18">
        <f t="shared" si="0"/>
        <v>0.898632341110217</v>
      </c>
      <c r="J6" s="182" t="s">
        <v>218</v>
      </c>
      <c r="K6" s="183">
        <v>40999</v>
      </c>
    </row>
    <row r="7" spans="1:11">
      <c r="A7" s="152"/>
      <c r="B7" s="153"/>
      <c r="C7" s="6">
        <v>5</v>
      </c>
      <c r="D7" s="42" t="s">
        <v>17</v>
      </c>
      <c r="E7" s="63"/>
      <c r="F7" s="7" t="s">
        <v>18</v>
      </c>
      <c r="G7" s="17">
        <v>1332</v>
      </c>
      <c r="H7" s="17">
        <v>1287</v>
      </c>
      <c r="I7" s="18">
        <f t="shared" si="0"/>
        <v>0.966216216216216</v>
      </c>
      <c r="J7" s="182" t="s">
        <v>218</v>
      </c>
      <c r="K7" s="183">
        <v>40999</v>
      </c>
    </row>
    <row r="8" spans="1:11">
      <c r="A8" s="152"/>
      <c r="B8" s="154"/>
      <c r="C8" s="38" t="s">
        <v>19</v>
      </c>
      <c r="D8" s="155"/>
      <c r="E8" s="155"/>
      <c r="F8" s="57"/>
      <c r="G8" s="170">
        <f>SUM(G3:G7)</f>
        <v>5513</v>
      </c>
      <c r="H8" s="170">
        <f>SUM(H3:H7)</f>
        <v>5069</v>
      </c>
      <c r="I8" s="185">
        <f t="shared" si="0"/>
        <v>0.919463087248322</v>
      </c>
      <c r="J8" s="186"/>
      <c r="K8" s="187"/>
    </row>
    <row r="9" spans="1:11">
      <c r="A9" s="152"/>
      <c r="B9" s="151" t="s">
        <v>20</v>
      </c>
      <c r="C9" s="6">
        <v>6</v>
      </c>
      <c r="D9" s="42" t="s">
        <v>21</v>
      </c>
      <c r="E9" s="59"/>
      <c r="F9" s="7" t="s">
        <v>22</v>
      </c>
      <c r="G9" s="17">
        <v>1091</v>
      </c>
      <c r="H9" s="17">
        <v>1055</v>
      </c>
      <c r="I9" s="18">
        <f t="shared" si="0"/>
        <v>0.967002749770852</v>
      </c>
      <c r="J9" s="182" t="s">
        <v>218</v>
      </c>
      <c r="K9" s="183">
        <v>42369</v>
      </c>
    </row>
    <row r="10" spans="1:11">
      <c r="A10" s="152"/>
      <c r="B10" s="153"/>
      <c r="C10" s="6">
        <v>7</v>
      </c>
      <c r="D10" s="42" t="s">
        <v>23</v>
      </c>
      <c r="E10" s="59"/>
      <c r="F10" s="7" t="s">
        <v>24</v>
      </c>
      <c r="G10" s="17">
        <v>216</v>
      </c>
      <c r="H10" s="17">
        <v>213</v>
      </c>
      <c r="I10" s="18">
        <f t="shared" si="0"/>
        <v>0.986111111111111</v>
      </c>
      <c r="J10" s="182" t="s">
        <v>218</v>
      </c>
      <c r="K10" s="183">
        <v>42185</v>
      </c>
    </row>
    <row r="11" spans="1:11">
      <c r="A11" s="152"/>
      <c r="B11" s="153"/>
      <c r="C11" s="6">
        <v>8</v>
      </c>
      <c r="D11" s="42" t="s">
        <v>25</v>
      </c>
      <c r="E11" s="59"/>
      <c r="F11" s="7" t="s">
        <v>26</v>
      </c>
      <c r="G11" s="17">
        <v>1106</v>
      </c>
      <c r="H11" s="17">
        <v>930</v>
      </c>
      <c r="I11" s="18">
        <f t="shared" si="0"/>
        <v>0.840867992766727</v>
      </c>
      <c r="J11" s="182" t="s">
        <v>218</v>
      </c>
      <c r="K11" s="183">
        <v>41912</v>
      </c>
    </row>
    <row r="12" spans="1:11">
      <c r="A12" s="152"/>
      <c r="B12" s="153"/>
      <c r="C12" s="6">
        <v>9</v>
      </c>
      <c r="D12" s="42" t="s">
        <v>27</v>
      </c>
      <c r="E12" s="59"/>
      <c r="F12" s="7" t="s">
        <v>28</v>
      </c>
      <c r="G12" s="17">
        <v>532</v>
      </c>
      <c r="H12" s="17">
        <v>532</v>
      </c>
      <c r="I12" s="18">
        <f t="shared" si="0"/>
        <v>1</v>
      </c>
      <c r="J12" s="182" t="s">
        <v>218</v>
      </c>
      <c r="K12" s="183">
        <v>41912</v>
      </c>
    </row>
    <row r="13" spans="1:11">
      <c r="A13" s="152"/>
      <c r="B13" s="153"/>
      <c r="C13" s="45">
        <v>10</v>
      </c>
      <c r="D13" s="156" t="s">
        <v>29</v>
      </c>
      <c r="E13" s="156" t="s">
        <v>222</v>
      </c>
      <c r="F13" s="171" t="s">
        <v>223</v>
      </c>
      <c r="G13" s="17">
        <v>450</v>
      </c>
      <c r="H13" s="17">
        <v>402</v>
      </c>
      <c r="I13" s="72">
        <f t="shared" si="0"/>
        <v>0.893333333333333</v>
      </c>
      <c r="J13" s="182" t="s">
        <v>221</v>
      </c>
      <c r="K13" s="183"/>
    </row>
    <row r="14" spans="1:11">
      <c r="A14" s="152"/>
      <c r="B14" s="153"/>
      <c r="C14" s="45">
        <v>11</v>
      </c>
      <c r="D14" s="157"/>
      <c r="E14" s="156" t="s">
        <v>224</v>
      </c>
      <c r="F14" s="171" t="s">
        <v>225</v>
      </c>
      <c r="G14" s="17">
        <v>744</v>
      </c>
      <c r="H14" s="17">
        <v>678</v>
      </c>
      <c r="I14" s="72">
        <f t="shared" ref="I14:I18" si="1">H14/G14</f>
        <v>0.911290322580645</v>
      </c>
      <c r="J14" s="182" t="s">
        <v>218</v>
      </c>
      <c r="K14" s="183"/>
    </row>
    <row r="15" spans="1:11">
      <c r="A15" s="152"/>
      <c r="B15" s="153"/>
      <c r="C15" s="45">
        <v>12</v>
      </c>
      <c r="D15" s="157"/>
      <c r="E15" s="156" t="s">
        <v>226</v>
      </c>
      <c r="F15" s="171" t="s">
        <v>227</v>
      </c>
      <c r="G15" s="17">
        <v>676</v>
      </c>
      <c r="H15" s="17">
        <v>593</v>
      </c>
      <c r="I15" s="72">
        <f t="shared" si="1"/>
        <v>0.877218934911243</v>
      </c>
      <c r="J15" s="182" t="s">
        <v>218</v>
      </c>
      <c r="K15" s="183"/>
    </row>
    <row r="16" spans="1:11">
      <c r="A16" s="152"/>
      <c r="B16" s="153"/>
      <c r="C16" s="45">
        <v>13</v>
      </c>
      <c r="D16" s="157"/>
      <c r="E16" s="156" t="s">
        <v>228</v>
      </c>
      <c r="F16" s="171" t="s">
        <v>229</v>
      </c>
      <c r="G16" s="17">
        <v>764</v>
      </c>
      <c r="H16" s="17">
        <v>711</v>
      </c>
      <c r="I16" s="72">
        <f t="shared" si="1"/>
        <v>0.930628272251309</v>
      </c>
      <c r="J16" s="182" t="s">
        <v>218</v>
      </c>
      <c r="K16" s="183"/>
    </row>
    <row r="17" spans="1:11">
      <c r="A17" s="152"/>
      <c r="B17" s="153"/>
      <c r="C17" s="45">
        <v>14</v>
      </c>
      <c r="D17" s="157"/>
      <c r="E17" s="156" t="s">
        <v>230</v>
      </c>
      <c r="F17" s="171" t="s">
        <v>231</v>
      </c>
      <c r="G17" s="17">
        <v>640</v>
      </c>
      <c r="H17" s="17">
        <v>587</v>
      </c>
      <c r="I17" s="72">
        <f t="shared" si="1"/>
        <v>0.9171875</v>
      </c>
      <c r="J17" s="182" t="s">
        <v>218</v>
      </c>
      <c r="K17" s="183"/>
    </row>
    <row r="18" spans="1:11">
      <c r="A18" s="152"/>
      <c r="B18" s="154"/>
      <c r="C18" s="149" t="s">
        <v>19</v>
      </c>
      <c r="D18" s="158"/>
      <c r="E18" s="158"/>
      <c r="F18" s="168"/>
      <c r="G18" s="170">
        <f>SUM(G9:G17)</f>
        <v>6219</v>
      </c>
      <c r="H18" s="170">
        <f>SUM(H9:H17)</f>
        <v>5701</v>
      </c>
      <c r="I18" s="185">
        <f t="shared" si="1"/>
        <v>0.916706866055636</v>
      </c>
      <c r="J18" s="186"/>
      <c r="K18" s="187"/>
    </row>
    <row r="19" spans="1:11">
      <c r="A19" s="152"/>
      <c r="B19" s="151" t="s">
        <v>31</v>
      </c>
      <c r="C19" s="6">
        <v>15</v>
      </c>
      <c r="D19" s="159" t="s">
        <v>32</v>
      </c>
      <c r="E19" s="156" t="s">
        <v>232</v>
      </c>
      <c r="F19" s="156" t="s">
        <v>233</v>
      </c>
      <c r="G19" s="58">
        <v>2106</v>
      </c>
      <c r="H19" s="58">
        <v>2105</v>
      </c>
      <c r="I19" s="72">
        <f t="shared" si="0"/>
        <v>0.999525166191833</v>
      </c>
      <c r="J19" s="182" t="s">
        <v>218</v>
      </c>
      <c r="K19" s="183"/>
    </row>
    <row r="20" spans="1:11">
      <c r="A20" s="152"/>
      <c r="B20" s="153"/>
      <c r="C20" s="6">
        <v>16</v>
      </c>
      <c r="D20" s="160"/>
      <c r="E20" s="156" t="s">
        <v>234</v>
      </c>
      <c r="F20" s="156" t="s">
        <v>235</v>
      </c>
      <c r="G20" s="169"/>
      <c r="H20" s="169"/>
      <c r="I20" s="184"/>
      <c r="J20" s="182" t="s">
        <v>218</v>
      </c>
      <c r="K20" s="183"/>
    </row>
    <row r="21" spans="1:11">
      <c r="A21" s="152"/>
      <c r="B21" s="40"/>
      <c r="C21" s="6">
        <v>17</v>
      </c>
      <c r="D21" s="161" t="s">
        <v>34</v>
      </c>
      <c r="E21" s="172"/>
      <c r="F21" s="156" t="s">
        <v>35</v>
      </c>
      <c r="G21" s="17">
        <v>1455</v>
      </c>
      <c r="H21" s="17">
        <v>1455</v>
      </c>
      <c r="I21" s="18">
        <f t="shared" si="0"/>
        <v>1</v>
      </c>
      <c r="J21" s="182" t="s">
        <v>218</v>
      </c>
      <c r="K21" s="183"/>
    </row>
    <row r="22" spans="1:11">
      <c r="A22" s="152"/>
      <c r="B22" s="40"/>
      <c r="C22" s="6">
        <v>18</v>
      </c>
      <c r="D22" s="159" t="s">
        <v>36</v>
      </c>
      <c r="E22" s="156" t="s">
        <v>236</v>
      </c>
      <c r="F22" s="156" t="s">
        <v>237</v>
      </c>
      <c r="G22" s="58">
        <v>2571</v>
      </c>
      <c r="H22" s="58">
        <v>2560</v>
      </c>
      <c r="I22" s="72">
        <f t="shared" si="0"/>
        <v>0.995721509140412</v>
      </c>
      <c r="J22" s="182" t="s">
        <v>218</v>
      </c>
      <c r="K22" s="183"/>
    </row>
    <row r="23" spans="1:11">
      <c r="A23" s="152"/>
      <c r="B23" s="40"/>
      <c r="C23" s="6">
        <v>19</v>
      </c>
      <c r="D23" s="160"/>
      <c r="E23" s="156" t="s">
        <v>238</v>
      </c>
      <c r="F23" s="156" t="s">
        <v>239</v>
      </c>
      <c r="G23" s="169"/>
      <c r="H23" s="169"/>
      <c r="I23" s="184"/>
      <c r="J23" s="182" t="s">
        <v>218</v>
      </c>
      <c r="K23" s="183"/>
    </row>
    <row r="24" spans="1:11">
      <c r="A24" s="152"/>
      <c r="B24" s="40"/>
      <c r="C24" s="6">
        <v>20</v>
      </c>
      <c r="D24" s="161" t="s">
        <v>38</v>
      </c>
      <c r="E24" s="172"/>
      <c r="F24" s="156" t="s">
        <v>39</v>
      </c>
      <c r="G24" s="17">
        <v>2917</v>
      </c>
      <c r="H24" s="17">
        <v>2916</v>
      </c>
      <c r="I24" s="18">
        <f t="shared" si="0"/>
        <v>0.999657182036339</v>
      </c>
      <c r="J24" s="182" t="s">
        <v>218</v>
      </c>
      <c r="K24" s="183"/>
    </row>
    <row r="25" spans="1:11">
      <c r="A25" s="152"/>
      <c r="B25" s="40"/>
      <c r="C25" s="6">
        <v>21</v>
      </c>
      <c r="D25" s="161" t="s">
        <v>40</v>
      </c>
      <c r="E25" s="172"/>
      <c r="F25" s="156" t="s">
        <v>41</v>
      </c>
      <c r="G25" s="17">
        <v>2482</v>
      </c>
      <c r="H25" s="17">
        <v>2482</v>
      </c>
      <c r="I25" s="18">
        <f t="shared" si="0"/>
        <v>1</v>
      </c>
      <c r="J25" s="182" t="s">
        <v>218</v>
      </c>
      <c r="K25" s="183"/>
    </row>
    <row r="26" spans="1:11">
      <c r="A26" s="152"/>
      <c r="B26" s="40"/>
      <c r="C26" s="6">
        <v>22</v>
      </c>
      <c r="D26" s="161" t="s">
        <v>136</v>
      </c>
      <c r="E26" s="172"/>
      <c r="F26" s="156" t="s">
        <v>43</v>
      </c>
      <c r="G26" s="17">
        <v>885</v>
      </c>
      <c r="H26" s="17">
        <v>885</v>
      </c>
      <c r="I26" s="18">
        <f t="shared" si="0"/>
        <v>1</v>
      </c>
      <c r="J26" s="182" t="s">
        <v>218</v>
      </c>
      <c r="K26" s="183"/>
    </row>
    <row r="27" spans="1:11">
      <c r="A27" s="152"/>
      <c r="B27" s="40"/>
      <c r="C27" s="6">
        <v>23</v>
      </c>
      <c r="D27" s="161" t="s">
        <v>44</v>
      </c>
      <c r="E27" s="172"/>
      <c r="F27" s="156" t="s">
        <v>45</v>
      </c>
      <c r="G27" s="17">
        <v>891</v>
      </c>
      <c r="H27" s="17">
        <v>891</v>
      </c>
      <c r="I27" s="18">
        <f t="shared" si="0"/>
        <v>1</v>
      </c>
      <c r="J27" s="182" t="s">
        <v>218</v>
      </c>
      <c r="K27" s="183"/>
    </row>
    <row r="28" spans="1:11">
      <c r="A28" s="152"/>
      <c r="B28" s="40"/>
      <c r="C28" s="6">
        <v>24</v>
      </c>
      <c r="D28" s="161" t="s">
        <v>46</v>
      </c>
      <c r="E28" s="172"/>
      <c r="F28" s="156" t="s">
        <v>47</v>
      </c>
      <c r="G28" s="17">
        <v>1313</v>
      </c>
      <c r="H28" s="17">
        <v>1312</v>
      </c>
      <c r="I28" s="18">
        <f t="shared" si="0"/>
        <v>0.999238385376999</v>
      </c>
      <c r="J28" s="182" t="s">
        <v>218</v>
      </c>
      <c r="K28" s="183"/>
    </row>
    <row r="29" spans="1:11">
      <c r="A29" s="152"/>
      <c r="B29" s="40"/>
      <c r="C29" s="149" t="s">
        <v>19</v>
      </c>
      <c r="D29" s="158"/>
      <c r="E29" s="158"/>
      <c r="F29" s="168"/>
      <c r="G29" s="170">
        <f>SUM(G19:G28)</f>
        <v>14620</v>
      </c>
      <c r="H29" s="170">
        <f>SUM(H19:H28)</f>
        <v>14606</v>
      </c>
      <c r="I29" s="185">
        <f t="shared" si="0"/>
        <v>0.999042407660739</v>
      </c>
      <c r="J29" s="186"/>
      <c r="K29" s="187"/>
    </row>
    <row r="30" spans="1:11">
      <c r="A30" s="152"/>
      <c r="B30" s="151" t="s">
        <v>166</v>
      </c>
      <c r="C30" s="6">
        <v>25</v>
      </c>
      <c r="D30" s="161" t="s">
        <v>49</v>
      </c>
      <c r="E30" s="172"/>
      <c r="F30" s="156" t="s">
        <v>50</v>
      </c>
      <c r="G30" s="17">
        <v>848</v>
      </c>
      <c r="H30" s="17">
        <v>653</v>
      </c>
      <c r="I30" s="18">
        <f t="shared" si="0"/>
        <v>0.770047169811321</v>
      </c>
      <c r="J30" s="182" t="s">
        <v>221</v>
      </c>
      <c r="K30" s="183"/>
    </row>
    <row r="31" spans="1:11">
      <c r="A31" s="152"/>
      <c r="B31" s="47"/>
      <c r="C31" s="6">
        <v>26</v>
      </c>
      <c r="D31" s="161" t="s">
        <v>167</v>
      </c>
      <c r="E31" s="172"/>
      <c r="F31" s="156" t="s">
        <v>168</v>
      </c>
      <c r="G31" s="17">
        <v>339</v>
      </c>
      <c r="H31" s="17">
        <v>173</v>
      </c>
      <c r="I31" s="18">
        <f t="shared" ref="I31:I42" si="2">H31/G31</f>
        <v>0.510324483775811</v>
      </c>
      <c r="J31" s="182" t="s">
        <v>221</v>
      </c>
      <c r="K31" s="183"/>
    </row>
    <row r="32" spans="1:11">
      <c r="A32" s="152"/>
      <c r="B32" s="47"/>
      <c r="C32" s="6">
        <v>27</v>
      </c>
      <c r="D32" s="159" t="s">
        <v>240</v>
      </c>
      <c r="E32" s="161" t="s">
        <v>169</v>
      </c>
      <c r="F32" s="156" t="s">
        <v>170</v>
      </c>
      <c r="G32" s="17">
        <v>621</v>
      </c>
      <c r="H32" s="17">
        <v>374</v>
      </c>
      <c r="I32" s="18">
        <f t="shared" si="2"/>
        <v>0.602254428341385</v>
      </c>
      <c r="J32" s="182" t="s">
        <v>221</v>
      </c>
      <c r="K32" s="183"/>
    </row>
    <row r="33" spans="1:11">
      <c r="A33" s="152"/>
      <c r="B33" s="47"/>
      <c r="C33" s="6">
        <v>28</v>
      </c>
      <c r="D33" s="160"/>
      <c r="E33" s="161" t="s">
        <v>171</v>
      </c>
      <c r="F33" s="156" t="s">
        <v>172</v>
      </c>
      <c r="G33" s="17">
        <v>395</v>
      </c>
      <c r="H33" s="17">
        <v>216</v>
      </c>
      <c r="I33" s="18">
        <f t="shared" si="2"/>
        <v>0.546835443037975</v>
      </c>
      <c r="J33" s="182" t="s">
        <v>221</v>
      </c>
      <c r="K33" s="183"/>
    </row>
    <row r="34" spans="1:11">
      <c r="A34" s="152"/>
      <c r="B34" s="47"/>
      <c r="C34" s="6">
        <v>29</v>
      </c>
      <c r="D34" s="161" t="s">
        <v>173</v>
      </c>
      <c r="E34" s="172"/>
      <c r="F34" s="156" t="s">
        <v>174</v>
      </c>
      <c r="G34" s="17">
        <v>1089</v>
      </c>
      <c r="H34" s="17">
        <v>530</v>
      </c>
      <c r="I34" s="18">
        <f t="shared" si="2"/>
        <v>0.486685032139578</v>
      </c>
      <c r="J34" s="182" t="s">
        <v>221</v>
      </c>
      <c r="K34" s="183"/>
    </row>
    <row r="35" spans="1:11">
      <c r="A35" s="152"/>
      <c r="B35" s="47"/>
      <c r="C35" s="6">
        <v>30</v>
      </c>
      <c r="D35" s="156" t="s">
        <v>241</v>
      </c>
      <c r="E35" s="9" t="s">
        <v>175</v>
      </c>
      <c r="F35" s="156" t="s">
        <v>176</v>
      </c>
      <c r="G35" s="17">
        <v>805</v>
      </c>
      <c r="H35" s="17">
        <v>301</v>
      </c>
      <c r="I35" s="18">
        <f t="shared" si="2"/>
        <v>0.373913043478261</v>
      </c>
      <c r="J35" s="182" t="s">
        <v>221</v>
      </c>
      <c r="K35" s="183"/>
    </row>
    <row r="36" spans="1:11">
      <c r="A36" s="152"/>
      <c r="B36" s="47"/>
      <c r="C36" s="6">
        <v>31</v>
      </c>
      <c r="D36" s="156"/>
      <c r="E36" s="9" t="s">
        <v>177</v>
      </c>
      <c r="F36" s="156" t="s">
        <v>178</v>
      </c>
      <c r="G36" s="17">
        <v>1145</v>
      </c>
      <c r="H36" s="17">
        <v>659</v>
      </c>
      <c r="I36" s="18">
        <f t="shared" si="2"/>
        <v>0.575545851528384</v>
      </c>
      <c r="J36" s="182" t="s">
        <v>221</v>
      </c>
      <c r="K36" s="183"/>
    </row>
    <row r="37" spans="1:11">
      <c r="A37" s="152"/>
      <c r="B37" s="47"/>
      <c r="C37" s="6">
        <v>32</v>
      </c>
      <c r="D37" s="161" t="s">
        <v>179</v>
      </c>
      <c r="E37" s="172"/>
      <c r="F37" s="156" t="s">
        <v>242</v>
      </c>
      <c r="G37" s="17">
        <v>164</v>
      </c>
      <c r="H37" s="17">
        <v>101</v>
      </c>
      <c r="I37" s="18">
        <f t="shared" si="2"/>
        <v>0.615853658536585</v>
      </c>
      <c r="J37" s="182" t="s">
        <v>221</v>
      </c>
      <c r="K37" s="183"/>
    </row>
    <row r="38" spans="1:11">
      <c r="A38" s="152"/>
      <c r="B38" s="47"/>
      <c r="C38" s="6">
        <v>33</v>
      </c>
      <c r="D38" s="161" t="s">
        <v>197</v>
      </c>
      <c r="E38" s="172"/>
      <c r="F38" s="156" t="s">
        <v>198</v>
      </c>
      <c r="G38" s="17">
        <v>290</v>
      </c>
      <c r="H38" s="17">
        <v>156</v>
      </c>
      <c r="I38" s="18">
        <f t="shared" si="2"/>
        <v>0.537931034482759</v>
      </c>
      <c r="J38" s="182" t="s">
        <v>243</v>
      </c>
      <c r="K38" s="183"/>
    </row>
    <row r="39" spans="1:11">
      <c r="A39" s="152"/>
      <c r="B39" s="47"/>
      <c r="C39" s="6">
        <v>34</v>
      </c>
      <c r="D39" s="156" t="s">
        <v>244</v>
      </c>
      <c r="E39" s="173"/>
      <c r="F39" s="156" t="s">
        <v>245</v>
      </c>
      <c r="G39" s="17">
        <v>835</v>
      </c>
      <c r="H39" s="17">
        <v>25</v>
      </c>
      <c r="I39" s="18">
        <f t="shared" si="2"/>
        <v>0.029940119760479</v>
      </c>
      <c r="J39" s="182" t="s">
        <v>243</v>
      </c>
      <c r="K39" s="183"/>
    </row>
    <row r="40" spans="1:11">
      <c r="A40" s="152"/>
      <c r="B40" s="47"/>
      <c r="C40" s="6">
        <v>35</v>
      </c>
      <c r="D40" s="156" t="s">
        <v>246</v>
      </c>
      <c r="E40" s="173"/>
      <c r="F40" s="156" t="s">
        <v>247</v>
      </c>
      <c r="G40" s="17">
        <v>549</v>
      </c>
      <c r="H40" s="17">
        <v>98</v>
      </c>
      <c r="I40" s="18">
        <f t="shared" si="2"/>
        <v>0.178506375227687</v>
      </c>
      <c r="J40" s="182" t="s">
        <v>243</v>
      </c>
      <c r="K40" s="183"/>
    </row>
    <row r="41" spans="1:11">
      <c r="A41" s="152"/>
      <c r="B41" s="47"/>
      <c r="C41" s="6">
        <v>36</v>
      </c>
      <c r="D41" s="156" t="s">
        <v>248</v>
      </c>
      <c r="E41" s="173"/>
      <c r="F41" s="156" t="s">
        <v>249</v>
      </c>
      <c r="G41" s="17">
        <v>1158</v>
      </c>
      <c r="H41" s="17">
        <v>124</v>
      </c>
      <c r="I41" s="18">
        <f t="shared" si="2"/>
        <v>0.107081174438687</v>
      </c>
      <c r="J41" s="182" t="s">
        <v>243</v>
      </c>
      <c r="K41" s="183"/>
    </row>
    <row r="42" spans="1:11">
      <c r="A42" s="152"/>
      <c r="B42" s="50"/>
      <c r="C42" s="149" t="s">
        <v>19</v>
      </c>
      <c r="D42" s="158"/>
      <c r="E42" s="158"/>
      <c r="F42" s="168"/>
      <c r="G42" s="170">
        <f>SUM(G30:G41)</f>
        <v>8238</v>
      </c>
      <c r="H42" s="170">
        <f>SUM(H30:H41)</f>
        <v>3410</v>
      </c>
      <c r="I42" s="185">
        <f t="shared" si="2"/>
        <v>0.413935421218742</v>
      </c>
      <c r="J42" s="186"/>
      <c r="K42" s="187"/>
    </row>
    <row r="43" spans="1:11">
      <c r="A43" s="162"/>
      <c r="B43" s="163" t="s">
        <v>51</v>
      </c>
      <c r="C43" s="164"/>
      <c r="D43" s="164"/>
      <c r="E43" s="164"/>
      <c r="F43" s="174"/>
      <c r="G43" s="175">
        <f>SUM(G42,G29,G18,G8,)</f>
        <v>34590</v>
      </c>
      <c r="H43" s="175">
        <f>SUM(H8,H18,H29,H42)</f>
        <v>28786</v>
      </c>
      <c r="I43" s="188">
        <f t="shared" si="0"/>
        <v>0.832205839838103</v>
      </c>
      <c r="J43" s="33"/>
      <c r="K43" s="189"/>
    </row>
    <row r="44" spans="1:11">
      <c r="A44" s="150" t="s">
        <v>52</v>
      </c>
      <c r="B44" s="151" t="s">
        <v>53</v>
      </c>
      <c r="C44" s="6">
        <v>37</v>
      </c>
      <c r="D44" s="161" t="s">
        <v>54</v>
      </c>
      <c r="E44" s="172"/>
      <c r="F44" s="156" t="s">
        <v>55</v>
      </c>
      <c r="G44" s="25">
        <v>2294</v>
      </c>
      <c r="H44" s="17">
        <v>1932</v>
      </c>
      <c r="I44" s="18">
        <f t="shared" si="0"/>
        <v>0.842197035745423</v>
      </c>
      <c r="J44" s="182" t="s">
        <v>218</v>
      </c>
      <c r="K44" s="183"/>
    </row>
    <row r="45" spans="1:11">
      <c r="A45" s="152"/>
      <c r="B45" s="153"/>
      <c r="C45" s="6">
        <v>38</v>
      </c>
      <c r="D45" s="156" t="s">
        <v>56</v>
      </c>
      <c r="E45" s="156" t="s">
        <v>250</v>
      </c>
      <c r="F45" s="171" t="s">
        <v>251</v>
      </c>
      <c r="G45" s="58">
        <v>1813</v>
      </c>
      <c r="H45" s="58">
        <v>1808</v>
      </c>
      <c r="I45" s="72">
        <f t="shared" si="0"/>
        <v>0.997242140099283</v>
      </c>
      <c r="J45" s="182" t="s">
        <v>218</v>
      </c>
      <c r="K45" s="183"/>
    </row>
    <row r="46" spans="1:11">
      <c r="A46" s="152"/>
      <c r="B46" s="153"/>
      <c r="C46" s="6">
        <v>39</v>
      </c>
      <c r="D46" s="157"/>
      <c r="E46" s="156" t="s">
        <v>252</v>
      </c>
      <c r="F46" s="171" t="s">
        <v>253</v>
      </c>
      <c r="G46" s="169"/>
      <c r="H46" s="169"/>
      <c r="I46" s="184"/>
      <c r="J46" s="182" t="s">
        <v>218</v>
      </c>
      <c r="K46" s="183"/>
    </row>
    <row r="47" spans="1:11">
      <c r="A47" s="152"/>
      <c r="B47" s="154"/>
      <c r="C47" s="149" t="s">
        <v>19</v>
      </c>
      <c r="D47" s="158"/>
      <c r="E47" s="158"/>
      <c r="F47" s="168"/>
      <c r="G47" s="170">
        <f>SUM(G44:G45)</f>
        <v>4107</v>
      </c>
      <c r="H47" s="170">
        <f>SUM(H44:H45)</f>
        <v>3740</v>
      </c>
      <c r="I47" s="185">
        <f>H47/G47</f>
        <v>0.91064037009983</v>
      </c>
      <c r="J47" s="186"/>
      <c r="K47" s="187"/>
    </row>
    <row r="48" spans="1:11">
      <c r="A48" s="152"/>
      <c r="B48" s="151" t="s">
        <v>58</v>
      </c>
      <c r="C48" s="165">
        <v>40</v>
      </c>
      <c r="D48" s="161" t="s">
        <v>59</v>
      </c>
      <c r="E48" s="172"/>
      <c r="F48" s="156" t="s">
        <v>60</v>
      </c>
      <c r="G48" s="17">
        <v>1145</v>
      </c>
      <c r="H48" s="17">
        <v>1145</v>
      </c>
      <c r="I48" s="18">
        <f>H48/G48</f>
        <v>1</v>
      </c>
      <c r="J48" s="182" t="s">
        <v>218</v>
      </c>
      <c r="K48" s="183"/>
    </row>
    <row r="49" spans="1:11">
      <c r="A49" s="152"/>
      <c r="B49" s="153"/>
      <c r="C49" s="165">
        <v>41</v>
      </c>
      <c r="D49" s="161" t="s">
        <v>137</v>
      </c>
      <c r="E49" s="172"/>
      <c r="F49" s="7" t="s">
        <v>138</v>
      </c>
      <c r="G49" s="17">
        <v>913</v>
      </c>
      <c r="H49" s="17">
        <v>615</v>
      </c>
      <c r="I49" s="18">
        <f t="shared" ref="I49:I52" si="3">H49/G49</f>
        <v>0.673603504928806</v>
      </c>
      <c r="J49" s="182" t="s">
        <v>221</v>
      </c>
      <c r="K49" s="183"/>
    </row>
    <row r="50" spans="1:11">
      <c r="A50" s="152"/>
      <c r="B50" s="46"/>
      <c r="C50" s="149" t="s">
        <v>19</v>
      </c>
      <c r="D50" s="158"/>
      <c r="E50" s="158"/>
      <c r="F50" s="168"/>
      <c r="G50" s="170">
        <f>SUM(G48:G49)</f>
        <v>2058</v>
      </c>
      <c r="H50" s="170">
        <f t="shared" ref="H50" si="4">SUM(H48:H49)</f>
        <v>1760</v>
      </c>
      <c r="I50" s="185">
        <f t="shared" si="3"/>
        <v>0.855199222546161</v>
      </c>
      <c r="J50" s="186"/>
      <c r="K50" s="187"/>
    </row>
    <row r="51" spans="1:11">
      <c r="A51" s="152"/>
      <c r="B51" s="166" t="s">
        <v>61</v>
      </c>
      <c r="C51" s="6">
        <v>42</v>
      </c>
      <c r="D51" s="161" t="s">
        <v>62</v>
      </c>
      <c r="E51" s="172"/>
      <c r="F51" s="156" t="s">
        <v>63</v>
      </c>
      <c r="G51" s="17">
        <v>3010</v>
      </c>
      <c r="H51" s="17">
        <v>3004</v>
      </c>
      <c r="I51" s="18">
        <f t="shared" si="3"/>
        <v>0.998006644518272</v>
      </c>
      <c r="J51" s="182" t="s">
        <v>218</v>
      </c>
      <c r="K51" s="183"/>
    </row>
    <row r="52" spans="1:11">
      <c r="A52" s="152"/>
      <c r="B52" s="46"/>
      <c r="C52" s="149" t="s">
        <v>19</v>
      </c>
      <c r="D52" s="158"/>
      <c r="E52" s="158"/>
      <c r="F52" s="168"/>
      <c r="G52" s="170">
        <f>SUM(G51)</f>
        <v>3010</v>
      </c>
      <c r="H52" s="170">
        <f>SUM(H51)</f>
        <v>3004</v>
      </c>
      <c r="I52" s="185">
        <f t="shared" si="3"/>
        <v>0.998006644518272</v>
      </c>
      <c r="J52" s="186"/>
      <c r="K52" s="187"/>
    </row>
    <row r="53" spans="1:11">
      <c r="A53" s="152"/>
      <c r="B53" s="151" t="s">
        <v>64</v>
      </c>
      <c r="C53" s="6">
        <v>43</v>
      </c>
      <c r="D53" s="156" t="s">
        <v>254</v>
      </c>
      <c r="E53" s="9" t="s">
        <v>65</v>
      </c>
      <c r="F53" s="156" t="s">
        <v>66</v>
      </c>
      <c r="G53" s="17">
        <v>580</v>
      </c>
      <c r="H53" s="17">
        <v>410</v>
      </c>
      <c r="I53" s="18">
        <f t="shared" ref="I53:I116" si="5">H53/G53</f>
        <v>0.706896551724138</v>
      </c>
      <c r="J53" s="182" t="s">
        <v>218</v>
      </c>
      <c r="K53" s="183"/>
    </row>
    <row r="54" spans="1:11">
      <c r="A54" s="152"/>
      <c r="B54" s="40"/>
      <c r="C54" s="6">
        <v>44</v>
      </c>
      <c r="D54" s="156"/>
      <c r="E54" s="156" t="s">
        <v>67</v>
      </c>
      <c r="F54" s="156" t="s">
        <v>68</v>
      </c>
      <c r="G54" s="17">
        <v>617</v>
      </c>
      <c r="H54" s="17">
        <v>497</v>
      </c>
      <c r="I54" s="18">
        <f t="shared" si="5"/>
        <v>0.805510534846029</v>
      </c>
      <c r="J54" s="182" t="s">
        <v>218</v>
      </c>
      <c r="K54" s="183"/>
    </row>
    <row r="55" spans="1:11">
      <c r="A55" s="152"/>
      <c r="B55" s="40"/>
      <c r="C55" s="6">
        <v>45</v>
      </c>
      <c r="D55" s="156"/>
      <c r="E55" s="9" t="s">
        <v>69</v>
      </c>
      <c r="F55" s="156" t="s">
        <v>68</v>
      </c>
      <c r="G55" s="17">
        <v>2874</v>
      </c>
      <c r="H55" s="17">
        <v>2284</v>
      </c>
      <c r="I55" s="18">
        <f t="shared" si="5"/>
        <v>0.794711203897008</v>
      </c>
      <c r="J55" s="182" t="s">
        <v>218</v>
      </c>
      <c r="K55" s="183"/>
    </row>
    <row r="56" spans="1:11">
      <c r="A56" s="152"/>
      <c r="B56" s="40"/>
      <c r="C56" s="6">
        <v>46</v>
      </c>
      <c r="D56" s="156"/>
      <c r="E56" s="9" t="s">
        <v>140</v>
      </c>
      <c r="F56" s="7" t="s">
        <v>141</v>
      </c>
      <c r="G56" s="17">
        <v>1259</v>
      </c>
      <c r="H56" s="17">
        <v>952</v>
      </c>
      <c r="I56" s="18">
        <f t="shared" si="5"/>
        <v>0.756155679110405</v>
      </c>
      <c r="J56" s="182" t="s">
        <v>221</v>
      </c>
      <c r="K56" s="183"/>
    </row>
    <row r="57" spans="1:11">
      <c r="A57" s="152"/>
      <c r="B57" s="46"/>
      <c r="C57" s="149" t="s">
        <v>19</v>
      </c>
      <c r="D57" s="158"/>
      <c r="E57" s="158"/>
      <c r="F57" s="168"/>
      <c r="G57" s="170">
        <f>SUM(G53:G56)</f>
        <v>5330</v>
      </c>
      <c r="H57" s="170">
        <f>SUM(H53:H56)</f>
        <v>4143</v>
      </c>
      <c r="I57" s="185">
        <f t="shared" si="5"/>
        <v>0.777298311444653</v>
      </c>
      <c r="J57" s="186"/>
      <c r="K57" s="187"/>
    </row>
    <row r="58" spans="1:11">
      <c r="A58" s="162"/>
      <c r="B58" s="163" t="s">
        <v>51</v>
      </c>
      <c r="C58" s="164"/>
      <c r="D58" s="164"/>
      <c r="E58" s="164"/>
      <c r="F58" s="174"/>
      <c r="G58" s="175">
        <f>SUM(G44:G45,G48:G49,G51,G53:G56)</f>
        <v>14505</v>
      </c>
      <c r="H58" s="175">
        <f>SUM(H44:H45,H48:H49,H51,H53:H56)</f>
        <v>12647</v>
      </c>
      <c r="I58" s="188">
        <f t="shared" si="5"/>
        <v>0.871906239227852</v>
      </c>
      <c r="J58" s="33"/>
      <c r="K58" s="189"/>
    </row>
    <row r="59" spans="1:11">
      <c r="A59" s="150" t="s">
        <v>70</v>
      </c>
      <c r="B59" s="151" t="s">
        <v>71</v>
      </c>
      <c r="C59" s="6">
        <v>47</v>
      </c>
      <c r="D59" s="161" t="s">
        <v>72</v>
      </c>
      <c r="E59" s="64"/>
      <c r="F59" s="156" t="s">
        <v>73</v>
      </c>
      <c r="G59" s="17">
        <v>1860</v>
      </c>
      <c r="H59" s="17">
        <v>1860</v>
      </c>
      <c r="I59" s="18">
        <f t="shared" si="5"/>
        <v>1</v>
      </c>
      <c r="J59" s="182" t="s">
        <v>218</v>
      </c>
      <c r="K59" s="183"/>
    </row>
    <row r="60" spans="1:11">
      <c r="A60" s="152"/>
      <c r="B60" s="153"/>
      <c r="C60" s="6">
        <v>48</v>
      </c>
      <c r="D60" s="161" t="s">
        <v>74</v>
      </c>
      <c r="E60" s="64"/>
      <c r="F60" s="156" t="s">
        <v>75</v>
      </c>
      <c r="G60" s="17">
        <v>1090</v>
      </c>
      <c r="H60" s="17">
        <v>986</v>
      </c>
      <c r="I60" s="18">
        <f t="shared" si="5"/>
        <v>0.904587155963303</v>
      </c>
      <c r="J60" s="182" t="s">
        <v>218</v>
      </c>
      <c r="K60" s="183"/>
    </row>
    <row r="61" spans="1:11">
      <c r="A61" s="152"/>
      <c r="B61" s="153"/>
      <c r="C61" s="6">
        <v>49</v>
      </c>
      <c r="D61" s="161" t="s">
        <v>76</v>
      </c>
      <c r="E61" s="64"/>
      <c r="F61" s="156" t="s">
        <v>77</v>
      </c>
      <c r="G61" s="17">
        <v>1322</v>
      </c>
      <c r="H61" s="17">
        <v>1210</v>
      </c>
      <c r="I61" s="18">
        <f t="shared" si="5"/>
        <v>0.915279878971256</v>
      </c>
      <c r="J61" s="182" t="s">
        <v>218</v>
      </c>
      <c r="K61" s="183"/>
    </row>
    <row r="62" spans="1:11">
      <c r="A62" s="152"/>
      <c r="B62" s="153"/>
      <c r="C62" s="6">
        <v>50</v>
      </c>
      <c r="D62" s="167" t="s">
        <v>78</v>
      </c>
      <c r="E62" s="176"/>
      <c r="F62" s="177" t="s">
        <v>79</v>
      </c>
      <c r="G62" s="70">
        <v>682</v>
      </c>
      <c r="H62" s="6">
        <v>554</v>
      </c>
      <c r="I62" s="21">
        <f t="shared" si="5"/>
        <v>0.812316715542522</v>
      </c>
      <c r="J62" s="182" t="s">
        <v>221</v>
      </c>
      <c r="K62" s="183"/>
    </row>
    <row r="63" spans="1:11">
      <c r="A63" s="152"/>
      <c r="B63" s="153"/>
      <c r="C63" s="6">
        <v>51</v>
      </c>
      <c r="D63" s="167" t="s">
        <v>80</v>
      </c>
      <c r="E63" s="176"/>
      <c r="F63" s="177" t="s">
        <v>81</v>
      </c>
      <c r="G63" s="70">
        <v>1333</v>
      </c>
      <c r="H63" s="6">
        <v>981</v>
      </c>
      <c r="I63" s="21">
        <f t="shared" si="5"/>
        <v>0.735933983495874</v>
      </c>
      <c r="J63" s="182" t="s">
        <v>221</v>
      </c>
      <c r="K63" s="183"/>
    </row>
    <row r="64" spans="1:11">
      <c r="A64" s="152"/>
      <c r="B64" s="46"/>
      <c r="C64" s="149" t="s">
        <v>19</v>
      </c>
      <c r="D64" s="158"/>
      <c r="E64" s="158"/>
      <c r="F64" s="168"/>
      <c r="G64" s="19">
        <f>SUM(G59:G63)</f>
        <v>6287</v>
      </c>
      <c r="H64" s="19">
        <f t="shared" ref="H64" si="6">SUM(H59:H63)</f>
        <v>5591</v>
      </c>
      <c r="I64" s="22">
        <f t="shared" si="5"/>
        <v>0.889295371401304</v>
      </c>
      <c r="J64" s="186"/>
      <c r="K64" s="187"/>
    </row>
    <row r="65" spans="1:11">
      <c r="A65" s="152"/>
      <c r="B65" s="151" t="s">
        <v>155</v>
      </c>
      <c r="C65" s="6">
        <v>52</v>
      </c>
      <c r="D65" s="177" t="s">
        <v>255</v>
      </c>
      <c r="E65" s="28" t="s">
        <v>256</v>
      </c>
      <c r="F65" s="177" t="s">
        <v>157</v>
      </c>
      <c r="G65" s="70">
        <v>344</v>
      </c>
      <c r="H65" s="70">
        <v>181</v>
      </c>
      <c r="I65" s="21">
        <f t="shared" si="5"/>
        <v>0.526162790697674</v>
      </c>
      <c r="J65" s="182" t="s">
        <v>221</v>
      </c>
      <c r="K65" s="183"/>
    </row>
    <row r="66" spans="1:11">
      <c r="A66" s="152"/>
      <c r="B66" s="153"/>
      <c r="C66" s="6">
        <v>53</v>
      </c>
      <c r="D66" s="190"/>
      <c r="E66" s="28" t="s">
        <v>257</v>
      </c>
      <c r="F66" s="177" t="s">
        <v>159</v>
      </c>
      <c r="G66" s="70">
        <v>335</v>
      </c>
      <c r="H66" s="70">
        <v>79</v>
      </c>
      <c r="I66" s="21">
        <f t="shared" si="5"/>
        <v>0.235820895522388</v>
      </c>
      <c r="J66" s="182" t="s">
        <v>221</v>
      </c>
      <c r="K66" s="183"/>
    </row>
    <row r="67" spans="1:11">
      <c r="A67" s="152"/>
      <c r="B67" s="153"/>
      <c r="C67" s="6">
        <v>54</v>
      </c>
      <c r="D67" s="190"/>
      <c r="E67" s="28" t="s">
        <v>258</v>
      </c>
      <c r="F67" s="177" t="s">
        <v>161</v>
      </c>
      <c r="G67" s="70">
        <v>1233</v>
      </c>
      <c r="H67" s="70">
        <v>541</v>
      </c>
      <c r="I67" s="21">
        <f t="shared" si="5"/>
        <v>0.438767234387672</v>
      </c>
      <c r="J67" s="182" t="s">
        <v>221</v>
      </c>
      <c r="K67" s="183"/>
    </row>
    <row r="68" spans="1:11">
      <c r="A68" s="152"/>
      <c r="B68" s="153"/>
      <c r="C68" s="6">
        <v>55</v>
      </c>
      <c r="D68" s="190"/>
      <c r="E68" s="28" t="s">
        <v>259</v>
      </c>
      <c r="F68" s="177" t="s">
        <v>163</v>
      </c>
      <c r="G68" s="70">
        <v>1104</v>
      </c>
      <c r="H68" s="70">
        <v>458</v>
      </c>
      <c r="I68" s="21">
        <f t="shared" si="5"/>
        <v>0.414855072463768</v>
      </c>
      <c r="J68" s="182" t="s">
        <v>221</v>
      </c>
      <c r="K68" s="183"/>
    </row>
    <row r="69" spans="1:11">
      <c r="A69" s="152"/>
      <c r="B69" s="153"/>
      <c r="C69" s="6">
        <v>56</v>
      </c>
      <c r="D69" s="190"/>
      <c r="E69" s="9" t="s">
        <v>260</v>
      </c>
      <c r="F69" s="7" t="s">
        <v>200</v>
      </c>
      <c r="G69" s="6">
        <v>746</v>
      </c>
      <c r="H69" s="6">
        <v>346</v>
      </c>
      <c r="I69" s="226">
        <f t="shared" si="5"/>
        <v>0.463806970509383</v>
      </c>
      <c r="J69" s="182" t="s">
        <v>243</v>
      </c>
      <c r="K69" s="183"/>
    </row>
    <row r="70" spans="1:11">
      <c r="A70" s="152"/>
      <c r="B70" s="46"/>
      <c r="C70" s="149" t="s">
        <v>19</v>
      </c>
      <c r="D70" s="158"/>
      <c r="E70" s="158"/>
      <c r="F70" s="168"/>
      <c r="G70" s="19">
        <f>SUM(G65:G69)</f>
        <v>3762</v>
      </c>
      <c r="H70" s="19">
        <f>SUM(H65:H69)</f>
        <v>1605</v>
      </c>
      <c r="I70" s="22">
        <f t="shared" si="5"/>
        <v>0.426634768740032</v>
      </c>
      <c r="J70" s="186"/>
      <c r="K70" s="187"/>
    </row>
    <row r="71" customHeight="true" spans="1:11">
      <c r="A71" s="162"/>
      <c r="B71" s="191" t="s">
        <v>51</v>
      </c>
      <c r="C71" s="191"/>
      <c r="D71" s="191"/>
      <c r="E71" s="191"/>
      <c r="F71" s="191"/>
      <c r="G71" s="211">
        <f>SUM(G70,G64)</f>
        <v>10049</v>
      </c>
      <c r="H71" s="211">
        <f>SUM(H70,H64)</f>
        <v>7196</v>
      </c>
      <c r="I71" s="188">
        <f t="shared" si="5"/>
        <v>0.716091153348592</v>
      </c>
      <c r="J71" s="33"/>
      <c r="K71" s="189"/>
    </row>
    <row r="72" spans="1:11">
      <c r="A72" s="150" t="s">
        <v>82</v>
      </c>
      <c r="B72" s="151" t="s">
        <v>83</v>
      </c>
      <c r="C72" s="6">
        <v>57</v>
      </c>
      <c r="D72" s="161" t="s">
        <v>153</v>
      </c>
      <c r="E72" s="172"/>
      <c r="F72" s="156" t="s">
        <v>85</v>
      </c>
      <c r="G72" s="17">
        <v>360</v>
      </c>
      <c r="H72" s="17">
        <v>315</v>
      </c>
      <c r="I72" s="18">
        <f t="shared" si="5"/>
        <v>0.875</v>
      </c>
      <c r="J72" s="182" t="s">
        <v>218</v>
      </c>
      <c r="K72" s="183"/>
    </row>
    <row r="73" spans="1:11">
      <c r="A73" s="152"/>
      <c r="B73" s="153"/>
      <c r="C73" s="6">
        <v>58</v>
      </c>
      <c r="D73" s="161" t="s">
        <v>86</v>
      </c>
      <c r="E73" s="172"/>
      <c r="F73" s="156" t="s">
        <v>87</v>
      </c>
      <c r="G73" s="17">
        <v>247</v>
      </c>
      <c r="H73" s="17">
        <v>181</v>
      </c>
      <c r="I73" s="18">
        <f t="shared" si="5"/>
        <v>0.732793522267207</v>
      </c>
      <c r="J73" s="182" t="s">
        <v>218</v>
      </c>
      <c r="K73" s="183"/>
    </row>
    <row r="74" spans="1:11">
      <c r="A74" s="152"/>
      <c r="B74" s="154"/>
      <c r="C74" s="149" t="s">
        <v>19</v>
      </c>
      <c r="D74" s="158"/>
      <c r="E74" s="158"/>
      <c r="F74" s="168"/>
      <c r="G74" s="170">
        <f>SUM(G72:G73)</f>
        <v>607</v>
      </c>
      <c r="H74" s="170">
        <f>SUM(H72:H73)</f>
        <v>496</v>
      </c>
      <c r="I74" s="185">
        <f t="shared" si="5"/>
        <v>0.817133443163097</v>
      </c>
      <c r="J74" s="186"/>
      <c r="K74" s="187"/>
    </row>
    <row r="75" spans="1:11">
      <c r="A75" s="152"/>
      <c r="B75" s="151" t="s">
        <v>88</v>
      </c>
      <c r="C75" s="6">
        <v>59</v>
      </c>
      <c r="D75" s="161" t="s">
        <v>89</v>
      </c>
      <c r="E75" s="172"/>
      <c r="F75" s="156" t="s">
        <v>90</v>
      </c>
      <c r="G75" s="17">
        <v>841</v>
      </c>
      <c r="H75" s="17">
        <v>322</v>
      </c>
      <c r="I75" s="18">
        <f t="shared" si="5"/>
        <v>0.382877526753864</v>
      </c>
      <c r="J75" s="182" t="s">
        <v>221</v>
      </c>
      <c r="K75" s="183"/>
    </row>
    <row r="76" spans="1:11">
      <c r="A76" s="152"/>
      <c r="B76" s="40"/>
      <c r="C76" s="6">
        <v>60</v>
      </c>
      <c r="D76" s="161" t="s">
        <v>91</v>
      </c>
      <c r="E76" s="172"/>
      <c r="F76" s="156" t="s">
        <v>92</v>
      </c>
      <c r="G76" s="17">
        <v>560</v>
      </c>
      <c r="H76" s="17">
        <v>351</v>
      </c>
      <c r="I76" s="18">
        <f t="shared" si="5"/>
        <v>0.626785714285714</v>
      </c>
      <c r="J76" s="182" t="s">
        <v>218</v>
      </c>
      <c r="K76" s="183"/>
    </row>
    <row r="77" spans="1:11">
      <c r="A77" s="152"/>
      <c r="B77" s="40"/>
      <c r="C77" s="6">
        <v>61</v>
      </c>
      <c r="D77" s="156" t="s">
        <v>261</v>
      </c>
      <c r="E77" s="212" t="s">
        <v>93</v>
      </c>
      <c r="F77" s="156" t="s">
        <v>94</v>
      </c>
      <c r="G77" s="6">
        <v>2064</v>
      </c>
      <c r="H77" s="6">
        <v>1983</v>
      </c>
      <c r="I77" s="21">
        <f t="shared" si="5"/>
        <v>0.960755813953488</v>
      </c>
      <c r="J77" s="182" t="s">
        <v>218</v>
      </c>
      <c r="K77" s="183"/>
    </row>
    <row r="78" spans="1:11">
      <c r="A78" s="152"/>
      <c r="B78" s="40"/>
      <c r="C78" s="6">
        <v>62</v>
      </c>
      <c r="D78" s="156"/>
      <c r="E78" s="212" t="s">
        <v>95</v>
      </c>
      <c r="F78" s="156" t="s">
        <v>96</v>
      </c>
      <c r="G78" s="17">
        <v>718</v>
      </c>
      <c r="H78" s="17">
        <v>622</v>
      </c>
      <c r="I78" s="18">
        <f t="shared" si="5"/>
        <v>0.866295264623955</v>
      </c>
      <c r="J78" s="182" t="s">
        <v>218</v>
      </c>
      <c r="K78" s="183"/>
    </row>
    <row r="79" spans="1:11">
      <c r="A79" s="152"/>
      <c r="B79" s="46"/>
      <c r="C79" s="192" t="s">
        <v>19</v>
      </c>
      <c r="D79" s="193"/>
      <c r="E79" s="193"/>
      <c r="F79" s="213"/>
      <c r="G79" s="214">
        <f>SUM(G75:G78)</f>
        <v>4183</v>
      </c>
      <c r="H79" s="214">
        <f>SUM(H75:H78)</f>
        <v>3278</v>
      </c>
      <c r="I79" s="227">
        <f t="shared" si="5"/>
        <v>0.783648099450155</v>
      </c>
      <c r="J79" s="186"/>
      <c r="K79" s="187"/>
    </row>
    <row r="80" spans="1:11">
      <c r="A80" s="152"/>
      <c r="B80" s="11" t="s">
        <v>262</v>
      </c>
      <c r="C80" s="6">
        <v>63</v>
      </c>
      <c r="D80" s="42" t="s">
        <v>143</v>
      </c>
      <c r="E80" s="172"/>
      <c r="F80" s="7" t="s">
        <v>144</v>
      </c>
      <c r="G80" s="17">
        <v>1249</v>
      </c>
      <c r="H80" s="17">
        <v>1249</v>
      </c>
      <c r="I80" s="18">
        <f t="shared" si="5"/>
        <v>1</v>
      </c>
      <c r="J80" s="182" t="s">
        <v>221</v>
      </c>
      <c r="K80" s="183"/>
    </row>
    <row r="81" spans="1:11">
      <c r="A81" s="152"/>
      <c r="B81" s="46"/>
      <c r="C81" s="192" t="s">
        <v>19</v>
      </c>
      <c r="D81" s="193"/>
      <c r="E81" s="193"/>
      <c r="F81" s="213"/>
      <c r="G81" s="170">
        <f>SUM(G80)</f>
        <v>1249</v>
      </c>
      <c r="H81" s="170">
        <f>SUM(H80)</f>
        <v>1249</v>
      </c>
      <c r="I81" s="185">
        <f t="shared" si="5"/>
        <v>1</v>
      </c>
      <c r="J81" s="186"/>
      <c r="K81" s="187"/>
    </row>
    <row r="82" spans="1:11">
      <c r="A82" s="162"/>
      <c r="B82" s="163" t="s">
        <v>51</v>
      </c>
      <c r="C82" s="164"/>
      <c r="D82" s="164"/>
      <c r="E82" s="164"/>
      <c r="F82" s="174"/>
      <c r="G82" s="175">
        <f>SUM(G81,G79,G74)</f>
        <v>6039</v>
      </c>
      <c r="H82" s="175">
        <f>SUM(H72:H73,H75:H78,H80)</f>
        <v>5023</v>
      </c>
      <c r="I82" s="188">
        <f t="shared" si="5"/>
        <v>0.831760225202848</v>
      </c>
      <c r="J82" s="33"/>
      <c r="K82" s="189"/>
    </row>
    <row r="83" spans="1:11">
      <c r="A83" s="150" t="s">
        <v>97</v>
      </c>
      <c r="B83" s="151" t="s">
        <v>98</v>
      </c>
      <c r="C83" s="6">
        <v>64</v>
      </c>
      <c r="D83" s="161" t="s">
        <v>99</v>
      </c>
      <c r="E83" s="172"/>
      <c r="F83" s="156" t="s">
        <v>100</v>
      </c>
      <c r="G83" s="17">
        <v>1393</v>
      </c>
      <c r="H83" s="17">
        <v>1199</v>
      </c>
      <c r="I83" s="18">
        <f t="shared" si="5"/>
        <v>0.860732232591529</v>
      </c>
      <c r="J83" s="182" t="s">
        <v>218</v>
      </c>
      <c r="K83" s="183">
        <v>41090</v>
      </c>
    </row>
    <row r="84" spans="1:11">
      <c r="A84" s="152"/>
      <c r="B84" s="46"/>
      <c r="C84" s="192" t="s">
        <v>19</v>
      </c>
      <c r="D84" s="193"/>
      <c r="E84" s="193"/>
      <c r="F84" s="213"/>
      <c r="G84" s="170">
        <f>SUM(G83)</f>
        <v>1393</v>
      </c>
      <c r="H84" s="170">
        <f>SUM(H83)</f>
        <v>1199</v>
      </c>
      <c r="I84" s="185">
        <f t="shared" si="5"/>
        <v>0.860732232591529</v>
      </c>
      <c r="J84" s="186"/>
      <c r="K84" s="187"/>
    </row>
    <row r="85" spans="1:11">
      <c r="A85" s="152"/>
      <c r="B85" s="165" t="s">
        <v>101</v>
      </c>
      <c r="C85" s="6">
        <v>65</v>
      </c>
      <c r="D85" s="161" t="s">
        <v>102</v>
      </c>
      <c r="E85" s="172"/>
      <c r="F85" s="156" t="s">
        <v>103</v>
      </c>
      <c r="G85" s="17">
        <v>1534</v>
      </c>
      <c r="H85" s="17">
        <v>1393</v>
      </c>
      <c r="I85" s="18">
        <f t="shared" si="5"/>
        <v>0.908083441981747</v>
      </c>
      <c r="J85" s="182" t="s">
        <v>218</v>
      </c>
      <c r="K85" s="183">
        <v>41090</v>
      </c>
    </row>
    <row r="86" spans="1:11">
      <c r="A86" s="152"/>
      <c r="B86" s="194"/>
      <c r="C86" s="6">
        <v>66</v>
      </c>
      <c r="D86" s="159" t="s">
        <v>104</v>
      </c>
      <c r="E86" s="156" t="s">
        <v>263</v>
      </c>
      <c r="F86" s="156" t="s">
        <v>264</v>
      </c>
      <c r="G86" s="58">
        <v>1934</v>
      </c>
      <c r="H86" s="58">
        <v>1685</v>
      </c>
      <c r="I86" s="72">
        <f t="shared" si="5"/>
        <v>0.871251292657704</v>
      </c>
      <c r="J86" s="182" t="s">
        <v>218</v>
      </c>
      <c r="K86" s="183">
        <v>41759</v>
      </c>
    </row>
    <row r="87" spans="1:11">
      <c r="A87" s="152"/>
      <c r="B87" s="194"/>
      <c r="C87" s="6">
        <v>67</v>
      </c>
      <c r="D87" s="160"/>
      <c r="E87" s="156" t="s">
        <v>265</v>
      </c>
      <c r="F87" s="156" t="s">
        <v>266</v>
      </c>
      <c r="G87" s="169"/>
      <c r="H87" s="169"/>
      <c r="I87" s="184"/>
      <c r="J87" s="182" t="s">
        <v>218</v>
      </c>
      <c r="K87" s="183">
        <v>41639</v>
      </c>
    </row>
    <row r="88" spans="1:11">
      <c r="A88" s="152"/>
      <c r="B88" s="194"/>
      <c r="C88" s="6">
        <v>68</v>
      </c>
      <c r="D88" s="161" t="s">
        <v>106</v>
      </c>
      <c r="E88" s="172"/>
      <c r="F88" s="156" t="s">
        <v>107</v>
      </c>
      <c r="G88" s="6">
        <v>686</v>
      </c>
      <c r="H88" s="6">
        <v>515</v>
      </c>
      <c r="I88" s="18">
        <f t="shared" si="5"/>
        <v>0.750728862973761</v>
      </c>
      <c r="J88" s="182" t="s">
        <v>218</v>
      </c>
      <c r="K88" s="183">
        <v>41760</v>
      </c>
    </row>
    <row r="89" spans="1:11">
      <c r="A89" s="152"/>
      <c r="B89" s="194"/>
      <c r="C89" s="192" t="s">
        <v>19</v>
      </c>
      <c r="D89" s="193"/>
      <c r="E89" s="193"/>
      <c r="F89" s="213"/>
      <c r="G89" s="148">
        <f>SUM(G85:G88)</f>
        <v>4154</v>
      </c>
      <c r="H89" s="148">
        <f>SUM(H85:H88)</f>
        <v>3593</v>
      </c>
      <c r="I89" s="185">
        <f t="shared" si="5"/>
        <v>0.864949446316803</v>
      </c>
      <c r="J89" s="186"/>
      <c r="K89" s="187"/>
    </row>
    <row r="90" spans="1:11">
      <c r="A90" s="152"/>
      <c r="B90" s="165" t="s">
        <v>267</v>
      </c>
      <c r="C90" s="6">
        <v>69</v>
      </c>
      <c r="D90" s="161" t="s">
        <v>208</v>
      </c>
      <c r="E90" s="172"/>
      <c r="F90" s="156" t="s">
        <v>209</v>
      </c>
      <c r="G90" s="6">
        <v>1151</v>
      </c>
      <c r="H90" s="6">
        <v>383</v>
      </c>
      <c r="I90" s="21">
        <f t="shared" si="5"/>
        <v>0.332754126846221</v>
      </c>
      <c r="J90" s="182" t="s">
        <v>243</v>
      </c>
      <c r="K90" s="183">
        <v>43738</v>
      </c>
    </row>
    <row r="91" spans="1:11">
      <c r="A91" s="152"/>
      <c r="B91" s="165"/>
      <c r="C91" s="6">
        <v>70</v>
      </c>
      <c r="D91" s="161" t="s">
        <v>210</v>
      </c>
      <c r="E91" s="172"/>
      <c r="F91" s="156" t="s">
        <v>211</v>
      </c>
      <c r="G91" s="6">
        <v>931</v>
      </c>
      <c r="H91" s="6">
        <v>545</v>
      </c>
      <c r="I91" s="21">
        <f t="shared" si="5"/>
        <v>0.585392051557465</v>
      </c>
      <c r="J91" s="182" t="s">
        <v>243</v>
      </c>
      <c r="K91" s="183">
        <v>43738</v>
      </c>
    </row>
    <row r="92" spans="1:11">
      <c r="A92" s="152"/>
      <c r="B92" s="165"/>
      <c r="C92" s="6">
        <v>71</v>
      </c>
      <c r="D92" s="161" t="s">
        <v>212</v>
      </c>
      <c r="E92" s="172"/>
      <c r="F92" s="156" t="s">
        <v>213</v>
      </c>
      <c r="G92" s="6">
        <v>392</v>
      </c>
      <c r="H92" s="6">
        <v>192</v>
      </c>
      <c r="I92" s="21">
        <f t="shared" si="5"/>
        <v>0.489795918367347</v>
      </c>
      <c r="J92" s="182" t="s">
        <v>268</v>
      </c>
      <c r="K92" s="183">
        <v>43555</v>
      </c>
    </row>
    <row r="93" spans="1:11">
      <c r="A93" s="152"/>
      <c r="B93" s="194"/>
      <c r="C93" s="149" t="s">
        <v>19</v>
      </c>
      <c r="D93" s="158"/>
      <c r="E93" s="158"/>
      <c r="F93" s="168"/>
      <c r="G93" s="170">
        <f>SUM(G90:G92)</f>
        <v>2474</v>
      </c>
      <c r="H93" s="170">
        <f>SUM(H90:H92)</f>
        <v>1120</v>
      </c>
      <c r="I93" s="185">
        <f t="shared" si="5"/>
        <v>0.452708164915117</v>
      </c>
      <c r="J93" s="186"/>
      <c r="K93" s="187"/>
    </row>
    <row r="94" spans="1:11">
      <c r="A94" s="162"/>
      <c r="B94" s="163" t="s">
        <v>51</v>
      </c>
      <c r="C94" s="164"/>
      <c r="D94" s="164"/>
      <c r="E94" s="164"/>
      <c r="F94" s="174"/>
      <c r="G94" s="175">
        <f>SUM(G84,G89,G93)</f>
        <v>8021</v>
      </c>
      <c r="H94" s="175">
        <f>SUM(H84,H89,H93)</f>
        <v>5912</v>
      </c>
      <c r="I94" s="188">
        <f t="shared" si="5"/>
        <v>0.73706520383992</v>
      </c>
      <c r="J94" s="33"/>
      <c r="K94" s="189"/>
    </row>
    <row r="95" spans="1:11">
      <c r="A95" s="150" t="s">
        <v>108</v>
      </c>
      <c r="B95" s="151" t="s">
        <v>109</v>
      </c>
      <c r="C95" s="11">
        <v>72</v>
      </c>
      <c r="D95" s="159" t="s">
        <v>110</v>
      </c>
      <c r="E95" s="156" t="s">
        <v>269</v>
      </c>
      <c r="F95" s="156" t="s">
        <v>270</v>
      </c>
      <c r="G95" s="58">
        <v>5774</v>
      </c>
      <c r="H95" s="58">
        <v>5218</v>
      </c>
      <c r="I95" s="72">
        <f t="shared" si="5"/>
        <v>0.903706269483893</v>
      </c>
      <c r="J95" s="182" t="s">
        <v>218</v>
      </c>
      <c r="K95" s="183"/>
    </row>
    <row r="96" spans="1:11">
      <c r="A96" s="152"/>
      <c r="B96" s="40"/>
      <c r="C96" s="12"/>
      <c r="D96" s="195"/>
      <c r="E96" s="156" t="s">
        <v>271</v>
      </c>
      <c r="F96" s="156" t="s">
        <v>272</v>
      </c>
      <c r="G96" s="215"/>
      <c r="H96" s="215"/>
      <c r="I96" s="228"/>
      <c r="J96" s="182" t="s">
        <v>218</v>
      </c>
      <c r="K96" s="183"/>
    </row>
    <row r="97" spans="1:11">
      <c r="A97" s="152"/>
      <c r="B97" s="40"/>
      <c r="C97" s="12"/>
      <c r="D97" s="195"/>
      <c r="E97" s="156" t="s">
        <v>273</v>
      </c>
      <c r="F97" s="156" t="s">
        <v>274</v>
      </c>
      <c r="G97" s="215"/>
      <c r="H97" s="215"/>
      <c r="I97" s="228"/>
      <c r="J97" s="182" t="s">
        <v>218</v>
      </c>
      <c r="K97" s="183"/>
    </row>
    <row r="98" spans="1:11">
      <c r="A98" s="152"/>
      <c r="B98" s="40"/>
      <c r="C98" s="13"/>
      <c r="D98" s="160"/>
      <c r="E98" s="156" t="s">
        <v>275</v>
      </c>
      <c r="F98" s="156" t="s">
        <v>276</v>
      </c>
      <c r="G98" s="169"/>
      <c r="H98" s="169"/>
      <c r="I98" s="184"/>
      <c r="J98" s="182" t="s">
        <v>218</v>
      </c>
      <c r="K98" s="183"/>
    </row>
    <row r="99" spans="1:11">
      <c r="A99" s="152"/>
      <c r="B99" s="46"/>
      <c r="C99" s="149" t="s">
        <v>19</v>
      </c>
      <c r="D99" s="158"/>
      <c r="E99" s="158"/>
      <c r="F99" s="168"/>
      <c r="G99" s="216">
        <f>G95</f>
        <v>5774</v>
      </c>
      <c r="H99" s="216">
        <f>H95</f>
        <v>5218</v>
      </c>
      <c r="I99" s="229">
        <f>H99/G99</f>
        <v>0.903706269483893</v>
      </c>
      <c r="J99" s="186"/>
      <c r="K99" s="187"/>
    </row>
    <row r="100" spans="1:11">
      <c r="A100" s="152"/>
      <c r="B100" s="151" t="s">
        <v>112</v>
      </c>
      <c r="C100" s="165">
        <v>73</v>
      </c>
      <c r="D100" s="159" t="s">
        <v>113</v>
      </c>
      <c r="E100" s="171" t="s">
        <v>277</v>
      </c>
      <c r="F100" s="156" t="s">
        <v>278</v>
      </c>
      <c r="G100" s="58">
        <v>1517</v>
      </c>
      <c r="H100" s="58">
        <v>1428</v>
      </c>
      <c r="I100" s="72">
        <f t="shared" si="5"/>
        <v>0.941331575477917</v>
      </c>
      <c r="J100" s="182" t="s">
        <v>218</v>
      </c>
      <c r="K100" s="183"/>
    </row>
    <row r="101" spans="1:11">
      <c r="A101" s="152"/>
      <c r="B101" s="153"/>
      <c r="C101" s="165">
        <v>74</v>
      </c>
      <c r="D101" s="160"/>
      <c r="E101" s="171" t="s">
        <v>279</v>
      </c>
      <c r="F101" s="156" t="s">
        <v>280</v>
      </c>
      <c r="G101" s="169"/>
      <c r="H101" s="169"/>
      <c r="I101" s="184"/>
      <c r="J101" s="182" t="s">
        <v>218</v>
      </c>
      <c r="K101" s="183"/>
    </row>
    <row r="102" spans="1:11">
      <c r="A102" s="152"/>
      <c r="B102" s="153"/>
      <c r="C102" s="165">
        <v>75</v>
      </c>
      <c r="D102" s="161" t="s">
        <v>115</v>
      </c>
      <c r="E102" s="64"/>
      <c r="F102" s="156" t="s">
        <v>116</v>
      </c>
      <c r="G102" s="17">
        <v>2046</v>
      </c>
      <c r="H102" s="17">
        <v>2029</v>
      </c>
      <c r="I102" s="18">
        <f t="shared" si="5"/>
        <v>0.99169110459433</v>
      </c>
      <c r="J102" s="182" t="s">
        <v>218</v>
      </c>
      <c r="K102" s="183"/>
    </row>
    <row r="103" spans="1:11">
      <c r="A103" s="152"/>
      <c r="B103" s="154"/>
      <c r="C103" s="149" t="s">
        <v>19</v>
      </c>
      <c r="D103" s="158"/>
      <c r="E103" s="158"/>
      <c r="F103" s="168"/>
      <c r="G103" s="170">
        <f>SUM(G100:G102)</f>
        <v>3563</v>
      </c>
      <c r="H103" s="170">
        <f>SUM(H100:H102)</f>
        <v>3457</v>
      </c>
      <c r="I103" s="185">
        <f t="shared" si="5"/>
        <v>0.970249789503228</v>
      </c>
      <c r="J103" s="186"/>
      <c r="K103" s="187"/>
    </row>
    <row r="104" spans="1:11">
      <c r="A104" s="152"/>
      <c r="B104" s="166" t="s">
        <v>117</v>
      </c>
      <c r="C104" s="6">
        <v>76</v>
      </c>
      <c r="D104" s="161" t="s">
        <v>118</v>
      </c>
      <c r="E104" s="172"/>
      <c r="F104" s="156" t="s">
        <v>119</v>
      </c>
      <c r="G104" s="17">
        <v>3174</v>
      </c>
      <c r="H104" s="17">
        <v>3001</v>
      </c>
      <c r="I104" s="18">
        <f t="shared" si="5"/>
        <v>0.945494643982357</v>
      </c>
      <c r="J104" s="182" t="s">
        <v>218</v>
      </c>
      <c r="K104" s="183"/>
    </row>
    <row r="105" spans="1:11">
      <c r="A105" s="152"/>
      <c r="B105" s="196"/>
      <c r="C105" s="149" t="s">
        <v>19</v>
      </c>
      <c r="D105" s="158"/>
      <c r="E105" s="158"/>
      <c r="F105" s="168"/>
      <c r="G105" s="170">
        <f>SUM(G104:G104)</f>
        <v>3174</v>
      </c>
      <c r="H105" s="170">
        <f>SUM(H104:H104)</f>
        <v>3001</v>
      </c>
      <c r="I105" s="185">
        <f t="shared" si="5"/>
        <v>0.945494643982357</v>
      </c>
      <c r="J105" s="186"/>
      <c r="K105" s="187"/>
    </row>
    <row r="106" spans="1:11">
      <c r="A106" s="152"/>
      <c r="B106" s="151" t="s">
        <v>121</v>
      </c>
      <c r="C106" s="6">
        <v>77</v>
      </c>
      <c r="D106" s="156" t="s">
        <v>281</v>
      </c>
      <c r="E106" s="156" t="s">
        <v>122</v>
      </c>
      <c r="F106" s="156" t="s">
        <v>282</v>
      </c>
      <c r="G106" s="58">
        <v>1300</v>
      </c>
      <c r="H106" s="58">
        <v>1083</v>
      </c>
      <c r="I106" s="72">
        <f t="shared" si="5"/>
        <v>0.833076923076923</v>
      </c>
      <c r="J106" s="182" t="s">
        <v>218</v>
      </c>
      <c r="K106" s="183"/>
    </row>
    <row r="107" spans="1:11">
      <c r="A107" s="152"/>
      <c r="B107" s="153"/>
      <c r="C107" s="6">
        <v>78</v>
      </c>
      <c r="D107" s="9"/>
      <c r="E107" s="9" t="s">
        <v>145</v>
      </c>
      <c r="F107" s="156" t="s">
        <v>146</v>
      </c>
      <c r="G107" s="121">
        <v>1207</v>
      </c>
      <c r="H107" s="17">
        <v>861</v>
      </c>
      <c r="I107" s="18">
        <f t="shared" si="5"/>
        <v>0.713338856669428</v>
      </c>
      <c r="J107" s="182" t="s">
        <v>221</v>
      </c>
      <c r="K107" s="183"/>
    </row>
    <row r="108" spans="1:11">
      <c r="A108" s="152"/>
      <c r="B108" s="153"/>
      <c r="C108" s="6">
        <v>79</v>
      </c>
      <c r="D108" s="9"/>
      <c r="E108" s="9" t="s">
        <v>147</v>
      </c>
      <c r="F108" s="156" t="s">
        <v>148</v>
      </c>
      <c r="G108" s="121">
        <v>1617</v>
      </c>
      <c r="H108" s="17">
        <v>1283</v>
      </c>
      <c r="I108" s="18">
        <f t="shared" si="5"/>
        <v>0.793444650587508</v>
      </c>
      <c r="J108" s="182" t="s">
        <v>221</v>
      </c>
      <c r="K108" s="183"/>
    </row>
    <row r="109" spans="1:11">
      <c r="A109" s="152"/>
      <c r="B109" s="153"/>
      <c r="C109" s="6">
        <v>80</v>
      </c>
      <c r="D109" s="9"/>
      <c r="E109" s="212" t="s">
        <v>126</v>
      </c>
      <c r="F109" s="156" t="s">
        <v>127</v>
      </c>
      <c r="G109" s="121">
        <v>775</v>
      </c>
      <c r="H109" s="17">
        <v>453</v>
      </c>
      <c r="I109" s="18">
        <f t="shared" si="5"/>
        <v>0.584516129032258</v>
      </c>
      <c r="J109" s="182" t="s">
        <v>221</v>
      </c>
      <c r="K109" s="183"/>
    </row>
    <row r="110" spans="1:11">
      <c r="A110" s="152"/>
      <c r="B110" s="153"/>
      <c r="C110" s="6">
        <v>81</v>
      </c>
      <c r="D110" s="9"/>
      <c r="E110" s="212" t="s">
        <v>128</v>
      </c>
      <c r="F110" s="7" t="s">
        <v>150</v>
      </c>
      <c r="G110" s="17">
        <v>1741</v>
      </c>
      <c r="H110" s="17">
        <v>1243</v>
      </c>
      <c r="I110" s="18">
        <f t="shared" si="5"/>
        <v>0.713957495692131</v>
      </c>
      <c r="J110" s="182" t="s">
        <v>221</v>
      </c>
      <c r="K110" s="183"/>
    </row>
    <row r="111" spans="1:11">
      <c r="A111" s="152"/>
      <c r="B111" s="154"/>
      <c r="C111" s="149" t="s">
        <v>19</v>
      </c>
      <c r="D111" s="158"/>
      <c r="E111" s="158"/>
      <c r="F111" s="168"/>
      <c r="G111" s="170">
        <f>SUM(G106:G110)</f>
        <v>6640</v>
      </c>
      <c r="H111" s="170">
        <f>SUM(H106:H110)</f>
        <v>4923</v>
      </c>
      <c r="I111" s="185">
        <f t="shared" si="5"/>
        <v>0.741415662650602</v>
      </c>
      <c r="J111" s="186"/>
      <c r="K111" s="187"/>
    </row>
    <row r="112" spans="1:11">
      <c r="A112" s="152"/>
      <c r="B112" s="151" t="s">
        <v>129</v>
      </c>
      <c r="C112" s="6">
        <v>82</v>
      </c>
      <c r="D112" s="161" t="s">
        <v>130</v>
      </c>
      <c r="E112" s="172"/>
      <c r="F112" s="156" t="s">
        <v>131</v>
      </c>
      <c r="G112" s="121">
        <v>1168</v>
      </c>
      <c r="H112" s="17">
        <v>1111</v>
      </c>
      <c r="I112" s="18">
        <f t="shared" si="5"/>
        <v>0.951198630136986</v>
      </c>
      <c r="J112" s="182" t="s">
        <v>221</v>
      </c>
      <c r="K112" s="183"/>
    </row>
    <row r="113" spans="1:11">
      <c r="A113" s="152"/>
      <c r="B113" s="153"/>
      <c r="C113" s="6">
        <v>83</v>
      </c>
      <c r="D113" s="161" t="s">
        <v>132</v>
      </c>
      <c r="E113" s="172"/>
      <c r="F113" s="156" t="s">
        <v>133</v>
      </c>
      <c r="G113" s="121">
        <v>1483</v>
      </c>
      <c r="H113" s="17">
        <v>1013</v>
      </c>
      <c r="I113" s="18">
        <f t="shared" si="5"/>
        <v>0.683074848280512</v>
      </c>
      <c r="J113" s="182" t="s">
        <v>221</v>
      </c>
      <c r="K113" s="183"/>
    </row>
    <row r="114" spans="1:11">
      <c r="A114" s="152"/>
      <c r="B114" s="154"/>
      <c r="C114" s="149" t="s">
        <v>19</v>
      </c>
      <c r="D114" s="158"/>
      <c r="E114" s="158"/>
      <c r="F114" s="168"/>
      <c r="G114" s="170">
        <f>SUM(G112:G113)</f>
        <v>2651</v>
      </c>
      <c r="H114" s="170">
        <f>SUM(H112:H113)</f>
        <v>2124</v>
      </c>
      <c r="I114" s="185">
        <f t="shared" si="5"/>
        <v>0.801207091663523</v>
      </c>
      <c r="J114" s="186"/>
      <c r="K114" s="187"/>
    </row>
    <row r="115" spans="1:11">
      <c r="A115" s="162"/>
      <c r="B115" s="163" t="s">
        <v>51</v>
      </c>
      <c r="C115" s="164"/>
      <c r="D115" s="164"/>
      <c r="E115" s="164"/>
      <c r="F115" s="174"/>
      <c r="G115" s="217">
        <f>SUM(G114,G111,G105,G103,G99)</f>
        <v>21802</v>
      </c>
      <c r="H115" s="217">
        <f>SUM(H114,H111,H105,H103,H99)</f>
        <v>18723</v>
      </c>
      <c r="I115" s="188">
        <f t="shared" si="5"/>
        <v>0.858774424364737</v>
      </c>
      <c r="J115" s="33"/>
      <c r="K115" s="189"/>
    </row>
    <row r="116" spans="1:11">
      <c r="A116" s="197" t="s">
        <v>134</v>
      </c>
      <c r="B116" s="198">
        <v>21</v>
      </c>
      <c r="C116" s="199">
        <v>83</v>
      </c>
      <c r="D116" s="200"/>
      <c r="E116" s="200"/>
      <c r="F116" s="218"/>
      <c r="G116" s="219">
        <f>SUM(B116:F116,G43,G58,G71,G82,G94,G115)</f>
        <v>95110</v>
      </c>
      <c r="H116" s="220">
        <f>SUM(H43,H58,H71,H82,H94,H115)</f>
        <v>78287</v>
      </c>
      <c r="I116" s="230">
        <f t="shared" si="5"/>
        <v>0.823120597203238</v>
      </c>
      <c r="J116" s="231"/>
      <c r="K116" s="232"/>
    </row>
    <row r="117" spans="1:10">
      <c r="A117" s="201"/>
      <c r="B117" s="201"/>
      <c r="C117" s="201"/>
      <c r="D117" s="202"/>
      <c r="E117" s="202"/>
      <c r="F117" s="201"/>
      <c r="G117" s="201"/>
      <c r="H117" s="201"/>
      <c r="I117" s="201"/>
      <c r="J117" s="233"/>
    </row>
    <row r="118" spans="1:10">
      <c r="A118" s="201"/>
      <c r="B118" s="201"/>
      <c r="C118" s="201"/>
      <c r="D118" s="202"/>
      <c r="E118" s="202"/>
      <c r="F118" s="201"/>
      <c r="G118" s="201"/>
      <c r="H118" s="201"/>
      <c r="I118" s="201"/>
      <c r="J118" s="233"/>
    </row>
    <row r="119" ht="35.1" customHeight="true" spans="1:10">
      <c r="A119" s="203" t="s">
        <v>299</v>
      </c>
      <c r="B119" s="204"/>
      <c r="C119" s="204"/>
      <c r="D119" s="204"/>
      <c r="E119" s="204"/>
      <c r="F119" s="221"/>
      <c r="G119" s="221"/>
      <c r="H119" s="221"/>
      <c r="I119" s="221"/>
      <c r="J119" s="234"/>
    </row>
    <row r="120" spans="1:10">
      <c r="A120" s="205"/>
      <c r="B120" s="205" t="s">
        <v>285</v>
      </c>
      <c r="C120" s="206"/>
      <c r="D120" s="206"/>
      <c r="E120" s="205" t="s">
        <v>286</v>
      </c>
      <c r="F120" s="222" t="s">
        <v>287</v>
      </c>
      <c r="G120" s="222"/>
      <c r="H120" s="222" t="s">
        <v>288</v>
      </c>
      <c r="I120" s="222"/>
      <c r="J120" s="222"/>
    </row>
    <row r="121" customHeight="true" spans="1:10">
      <c r="A121" s="107">
        <v>1</v>
      </c>
      <c r="B121" s="27" t="s">
        <v>9</v>
      </c>
      <c r="C121" s="207"/>
      <c r="D121" s="207"/>
      <c r="E121" s="27">
        <v>139</v>
      </c>
      <c r="F121" s="223">
        <f>E121/H43</f>
        <v>0.00482873619120406</v>
      </c>
      <c r="G121" s="223"/>
      <c r="H121" s="182">
        <v>139</v>
      </c>
      <c r="I121" s="182"/>
      <c r="J121" s="182"/>
    </row>
    <row r="122" customHeight="true" spans="1:10">
      <c r="A122" s="107">
        <v>2</v>
      </c>
      <c r="B122" s="27" t="s">
        <v>52</v>
      </c>
      <c r="C122" s="207"/>
      <c r="D122" s="207"/>
      <c r="E122" s="27">
        <v>15</v>
      </c>
      <c r="F122" s="223">
        <f>E122/H58</f>
        <v>0.00118605202814897</v>
      </c>
      <c r="G122" s="223"/>
      <c r="H122" s="182">
        <v>14</v>
      </c>
      <c r="I122" s="182"/>
      <c r="J122" s="182"/>
    </row>
    <row r="123" customHeight="true" spans="1:10">
      <c r="A123" s="107">
        <v>3</v>
      </c>
      <c r="B123" s="27" t="s">
        <v>70</v>
      </c>
      <c r="C123" s="207"/>
      <c r="D123" s="207"/>
      <c r="E123" s="27">
        <v>305</v>
      </c>
      <c r="F123" s="223">
        <f>E123/H71</f>
        <v>0.042384658143413</v>
      </c>
      <c r="G123" s="223"/>
      <c r="H123" s="182">
        <v>64</v>
      </c>
      <c r="I123" s="182"/>
      <c r="J123" s="182"/>
    </row>
    <row r="124" customHeight="true" spans="1:10">
      <c r="A124" s="107">
        <v>4</v>
      </c>
      <c r="B124" s="27" t="s">
        <v>82</v>
      </c>
      <c r="C124" s="207"/>
      <c r="D124" s="207"/>
      <c r="E124" s="27">
        <v>21</v>
      </c>
      <c r="F124" s="223">
        <f>E124/H82</f>
        <v>0.00418076846506072</v>
      </c>
      <c r="G124" s="223"/>
      <c r="H124" s="182">
        <v>17</v>
      </c>
      <c r="I124" s="182"/>
      <c r="J124" s="182"/>
    </row>
    <row r="125" customHeight="true" spans="1:10">
      <c r="A125" s="107">
        <v>5</v>
      </c>
      <c r="B125" s="27" t="s">
        <v>97</v>
      </c>
      <c r="C125" s="207"/>
      <c r="D125" s="207"/>
      <c r="E125" s="27">
        <v>3</v>
      </c>
      <c r="F125" s="223">
        <f>E125/H94</f>
        <v>0.00050744248985115</v>
      </c>
      <c r="G125" s="223"/>
      <c r="H125" s="182">
        <v>3</v>
      </c>
      <c r="I125" s="182"/>
      <c r="J125" s="182"/>
    </row>
    <row r="126" customHeight="true" spans="1:10">
      <c r="A126" s="107">
        <v>6</v>
      </c>
      <c r="B126" s="27" t="s">
        <v>108</v>
      </c>
      <c r="C126" s="207"/>
      <c r="D126" s="207"/>
      <c r="E126" s="27">
        <v>148</v>
      </c>
      <c r="F126" s="223">
        <f>E126/H115</f>
        <v>0.00790471612455269</v>
      </c>
      <c r="G126" s="223"/>
      <c r="H126" s="182">
        <v>61</v>
      </c>
      <c r="I126" s="182"/>
      <c r="J126" s="182"/>
    </row>
    <row r="127" customHeight="true" spans="1:10">
      <c r="A127" s="208"/>
      <c r="B127" s="209" t="s">
        <v>134</v>
      </c>
      <c r="C127" s="210"/>
      <c r="D127" s="210"/>
      <c r="E127" s="209">
        <f>SUM(E121:E126)</f>
        <v>631</v>
      </c>
      <c r="F127" s="224">
        <f>E127/H116</f>
        <v>0.00806008660441708</v>
      </c>
      <c r="G127" s="224"/>
      <c r="H127" s="225">
        <f>SUM(H121:J126)</f>
        <v>298</v>
      </c>
      <c r="I127" s="225"/>
      <c r="J127" s="225"/>
    </row>
  </sheetData>
  <mergeCells count="163">
    <mergeCell ref="A1:J1"/>
    <mergeCell ref="D2:E2"/>
    <mergeCell ref="D5:E5"/>
    <mergeCell ref="D6:E6"/>
    <mergeCell ref="D7:E7"/>
    <mergeCell ref="C8:F8"/>
    <mergeCell ref="D9:E9"/>
    <mergeCell ref="D10:E10"/>
    <mergeCell ref="D11:E11"/>
    <mergeCell ref="D12:E12"/>
    <mergeCell ref="C18:F18"/>
    <mergeCell ref="D21:E21"/>
    <mergeCell ref="D24:E24"/>
    <mergeCell ref="D25:E25"/>
    <mergeCell ref="D26:E26"/>
    <mergeCell ref="D27:E27"/>
    <mergeCell ref="D28:E28"/>
    <mergeCell ref="C29:F29"/>
    <mergeCell ref="D30:E30"/>
    <mergeCell ref="D31:E31"/>
    <mergeCell ref="D34:E34"/>
    <mergeCell ref="D37:E37"/>
    <mergeCell ref="D38:E38"/>
    <mergeCell ref="D39:E39"/>
    <mergeCell ref="D40:E40"/>
    <mergeCell ref="D41:E41"/>
    <mergeCell ref="C42:F42"/>
    <mergeCell ref="B43:F43"/>
    <mergeCell ref="D44:E44"/>
    <mergeCell ref="C47:F47"/>
    <mergeCell ref="D48:E48"/>
    <mergeCell ref="D49:E49"/>
    <mergeCell ref="C50:F50"/>
    <mergeCell ref="D51:E51"/>
    <mergeCell ref="C52:F52"/>
    <mergeCell ref="C57:F57"/>
    <mergeCell ref="B58:F58"/>
    <mergeCell ref="D59:E59"/>
    <mergeCell ref="D60:E60"/>
    <mergeCell ref="D61:E61"/>
    <mergeCell ref="D62:E62"/>
    <mergeCell ref="D63:E63"/>
    <mergeCell ref="C64:F64"/>
    <mergeCell ref="C70:F70"/>
    <mergeCell ref="B71:F71"/>
    <mergeCell ref="D72:E72"/>
    <mergeCell ref="D73:E73"/>
    <mergeCell ref="C74:F74"/>
    <mergeCell ref="D75:E75"/>
    <mergeCell ref="D76:E76"/>
    <mergeCell ref="C79:F79"/>
    <mergeCell ref="D80:E80"/>
    <mergeCell ref="C81:F81"/>
    <mergeCell ref="B82:F82"/>
    <mergeCell ref="D83:E83"/>
    <mergeCell ref="C84:F84"/>
    <mergeCell ref="D85:E85"/>
    <mergeCell ref="D88:E88"/>
    <mergeCell ref="C89:F89"/>
    <mergeCell ref="D90:E90"/>
    <mergeCell ref="D91:E91"/>
    <mergeCell ref="D92:E92"/>
    <mergeCell ref="C93:F93"/>
    <mergeCell ref="B94:F94"/>
    <mergeCell ref="C99:F99"/>
    <mergeCell ref="D102:E102"/>
    <mergeCell ref="C103:F103"/>
    <mergeCell ref="D104:E104"/>
    <mergeCell ref="C105:F105"/>
    <mergeCell ref="C111:F111"/>
    <mergeCell ref="D112:E112"/>
    <mergeCell ref="D113:E113"/>
    <mergeCell ref="C114:F114"/>
    <mergeCell ref="B115:F115"/>
    <mergeCell ref="C116:F116"/>
    <mergeCell ref="A119:J119"/>
    <mergeCell ref="B120:D120"/>
    <mergeCell ref="F120:G120"/>
    <mergeCell ref="H120:J120"/>
    <mergeCell ref="B121:D121"/>
    <mergeCell ref="F121:G121"/>
    <mergeCell ref="H121:J121"/>
    <mergeCell ref="B122:D122"/>
    <mergeCell ref="F122:G122"/>
    <mergeCell ref="H122:J122"/>
    <mergeCell ref="B123:D123"/>
    <mergeCell ref="F123:G123"/>
    <mergeCell ref="H123:J123"/>
    <mergeCell ref="B124:D124"/>
    <mergeCell ref="F124:G124"/>
    <mergeCell ref="H124:J124"/>
    <mergeCell ref="B125:D125"/>
    <mergeCell ref="F125:G125"/>
    <mergeCell ref="H125:J125"/>
    <mergeCell ref="B126:D126"/>
    <mergeCell ref="F126:G126"/>
    <mergeCell ref="H126:J126"/>
    <mergeCell ref="B127:D127"/>
    <mergeCell ref="F127:G127"/>
    <mergeCell ref="H127:J127"/>
    <mergeCell ref="A3:A43"/>
    <mergeCell ref="A44:A58"/>
    <mergeCell ref="A59:A71"/>
    <mergeCell ref="A72:A82"/>
    <mergeCell ref="A83:A94"/>
    <mergeCell ref="A95:A115"/>
    <mergeCell ref="B3:B8"/>
    <mergeCell ref="B9:B18"/>
    <mergeCell ref="B19:B29"/>
    <mergeCell ref="B30:B42"/>
    <mergeCell ref="B44:B47"/>
    <mergeCell ref="B48:B50"/>
    <mergeCell ref="B51:B52"/>
    <mergeCell ref="B53:B57"/>
    <mergeCell ref="B59:B64"/>
    <mergeCell ref="B65:B70"/>
    <mergeCell ref="B72:B74"/>
    <mergeCell ref="B75:B79"/>
    <mergeCell ref="B80:B81"/>
    <mergeCell ref="B83:B84"/>
    <mergeCell ref="B85:B89"/>
    <mergeCell ref="B90:B93"/>
    <mergeCell ref="B95:B99"/>
    <mergeCell ref="B100:B103"/>
    <mergeCell ref="B104:B105"/>
    <mergeCell ref="B106:B111"/>
    <mergeCell ref="B112:B114"/>
    <mergeCell ref="C95:C98"/>
    <mergeCell ref="D3:D4"/>
    <mergeCell ref="D13:D17"/>
    <mergeCell ref="D19:D20"/>
    <mergeCell ref="D22:D23"/>
    <mergeCell ref="D32:D33"/>
    <mergeCell ref="D35:D36"/>
    <mergeCell ref="D45:D46"/>
    <mergeCell ref="D53:D56"/>
    <mergeCell ref="D65:D69"/>
    <mergeCell ref="D77:D78"/>
    <mergeCell ref="D86:D87"/>
    <mergeCell ref="D95:D98"/>
    <mergeCell ref="D100:D101"/>
    <mergeCell ref="D106:D110"/>
    <mergeCell ref="G3:G4"/>
    <mergeCell ref="G19:G20"/>
    <mergeCell ref="G22:G23"/>
    <mergeCell ref="G45:G46"/>
    <mergeCell ref="G86:G87"/>
    <mergeCell ref="G95:G98"/>
    <mergeCell ref="G100:G101"/>
    <mergeCell ref="H3:H4"/>
    <mergeCell ref="H19:H20"/>
    <mergeCell ref="H22:H23"/>
    <mergeCell ref="H45:H46"/>
    <mergeCell ref="H86:H87"/>
    <mergeCell ref="H95:H98"/>
    <mergeCell ref="H100:H101"/>
    <mergeCell ref="I3:I4"/>
    <mergeCell ref="I19:I20"/>
    <mergeCell ref="I22:I23"/>
    <mergeCell ref="I45:I46"/>
    <mergeCell ref="I86:I87"/>
    <mergeCell ref="I95:I98"/>
    <mergeCell ref="I100:I101"/>
  </mergeCells>
  <printOptions horizontalCentered="true"/>
  <pageMargins left="0.708661417322835" right="0.708661417322835" top="0.708661417322835" bottom="0.708661417322835" header="0.31496062992126" footer="0.31496062992126"/>
  <pageSetup paperSize="9" fitToHeight="2" orientation="portrait"/>
  <headerFooter>
    <oddFooter>&amp;C第 &amp;P 页，共 &amp;N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topLeftCell="A64" workbookViewId="0">
      <selection activeCell="L85" sqref="L85"/>
    </sheetView>
  </sheetViews>
  <sheetFormatPr defaultColWidth="9" defaultRowHeight="13.5"/>
  <cols>
    <col min="1" max="1" width="5.125" style="1" customWidth="true"/>
    <col min="2" max="2" width="9.5" style="1" customWidth="true"/>
    <col min="3" max="3" width="3.625" style="1" customWidth="true"/>
    <col min="4" max="4" width="11.625" style="2" customWidth="true"/>
    <col min="5" max="5" width="12.75" style="2" customWidth="true"/>
    <col min="6" max="6" width="13" style="1" customWidth="true"/>
    <col min="7" max="7" width="7.125" style="1" customWidth="true"/>
    <col min="8" max="9" width="7.75" style="1" customWidth="true"/>
    <col min="10" max="10" width="8.5" style="35" customWidth="true"/>
  </cols>
  <sheetData>
    <row r="1" ht="35.1" customHeight="true" spans="1:10">
      <c r="A1" s="36" t="s">
        <v>300</v>
      </c>
      <c r="B1" s="37"/>
      <c r="C1" s="37"/>
      <c r="D1" s="37"/>
      <c r="E1" s="37"/>
      <c r="F1" s="37"/>
      <c r="G1" s="37"/>
      <c r="H1" s="37"/>
      <c r="I1" s="37"/>
      <c r="J1" s="37"/>
    </row>
    <row r="2" ht="27" spans="1:10">
      <c r="A2" s="5" t="s">
        <v>1</v>
      </c>
      <c r="B2" s="5" t="s">
        <v>2</v>
      </c>
      <c r="C2" s="5" t="s">
        <v>3</v>
      </c>
      <c r="D2" s="38" t="s">
        <v>4</v>
      </c>
      <c r="E2" s="57"/>
      <c r="F2" s="5" t="s">
        <v>5</v>
      </c>
      <c r="G2" s="5" t="s">
        <v>6</v>
      </c>
      <c r="H2" s="5" t="s">
        <v>7</v>
      </c>
      <c r="I2" s="16" t="s">
        <v>8</v>
      </c>
      <c r="J2" s="71" t="s">
        <v>301</v>
      </c>
    </row>
    <row r="3" spans="1:10">
      <c r="A3" s="11" t="s">
        <v>9</v>
      </c>
      <c r="B3" s="11" t="s">
        <v>31</v>
      </c>
      <c r="C3" s="6">
        <v>1</v>
      </c>
      <c r="D3" s="39" t="s">
        <v>32</v>
      </c>
      <c r="E3" s="7" t="s">
        <v>232</v>
      </c>
      <c r="F3" s="7" t="s">
        <v>233</v>
      </c>
      <c r="G3" s="58">
        <v>2106</v>
      </c>
      <c r="H3" s="58">
        <v>2106</v>
      </c>
      <c r="I3" s="72">
        <f>H3/G3</f>
        <v>1</v>
      </c>
      <c r="J3" s="73" t="s">
        <v>302</v>
      </c>
    </row>
    <row r="4" spans="1:10">
      <c r="A4" s="40"/>
      <c r="B4" s="12"/>
      <c r="C4" s="6">
        <v>2</v>
      </c>
      <c r="D4" s="41"/>
      <c r="E4" s="7" t="s">
        <v>234</v>
      </c>
      <c r="F4" s="7" t="s">
        <v>235</v>
      </c>
      <c r="G4" s="46"/>
      <c r="H4" s="46"/>
      <c r="I4" s="74"/>
      <c r="J4" s="73" t="s">
        <v>302</v>
      </c>
    </row>
    <row r="5" spans="1:10">
      <c r="A5" s="40"/>
      <c r="B5" s="12"/>
      <c r="C5" s="6">
        <v>3</v>
      </c>
      <c r="D5" s="42" t="s">
        <v>34</v>
      </c>
      <c r="E5" s="59"/>
      <c r="F5" s="7" t="s">
        <v>35</v>
      </c>
      <c r="G5" s="17">
        <v>1455</v>
      </c>
      <c r="H5" s="17">
        <v>1455</v>
      </c>
      <c r="I5" s="18">
        <f>H5/G5</f>
        <v>1</v>
      </c>
      <c r="J5" s="73" t="s">
        <v>302</v>
      </c>
    </row>
    <row r="6" spans="1:10">
      <c r="A6" s="40"/>
      <c r="B6" s="12"/>
      <c r="C6" s="6">
        <v>4</v>
      </c>
      <c r="D6" s="39" t="s">
        <v>36</v>
      </c>
      <c r="E6" s="7" t="s">
        <v>236</v>
      </c>
      <c r="F6" s="7" t="s">
        <v>237</v>
      </c>
      <c r="G6" s="58">
        <v>2571</v>
      </c>
      <c r="H6" s="58">
        <v>2571</v>
      </c>
      <c r="I6" s="72">
        <f>H6/G6</f>
        <v>1</v>
      </c>
      <c r="J6" s="73" t="s">
        <v>302</v>
      </c>
    </row>
    <row r="7" spans="1:10">
      <c r="A7" s="40"/>
      <c r="B7" s="12"/>
      <c r="C7" s="6">
        <v>5</v>
      </c>
      <c r="D7" s="41"/>
      <c r="E7" s="7" t="s">
        <v>238</v>
      </c>
      <c r="F7" s="7" t="s">
        <v>239</v>
      </c>
      <c r="G7" s="60"/>
      <c r="H7" s="60"/>
      <c r="I7" s="74"/>
      <c r="J7" s="73" t="s">
        <v>302</v>
      </c>
    </row>
    <row r="8" spans="1:10">
      <c r="A8" s="40"/>
      <c r="B8" s="12"/>
      <c r="C8" s="6">
        <v>6</v>
      </c>
      <c r="D8" s="42" t="s">
        <v>38</v>
      </c>
      <c r="E8" s="59"/>
      <c r="F8" s="7" t="s">
        <v>39</v>
      </c>
      <c r="G8" s="17">
        <v>2917</v>
      </c>
      <c r="H8" s="17">
        <v>2917</v>
      </c>
      <c r="I8" s="18">
        <f>H8/G8</f>
        <v>1</v>
      </c>
      <c r="J8" s="73" t="s">
        <v>302</v>
      </c>
    </row>
    <row r="9" spans="1:10">
      <c r="A9" s="40"/>
      <c r="B9" s="12"/>
      <c r="C9" s="6">
        <v>7</v>
      </c>
      <c r="D9" s="42" t="s">
        <v>40</v>
      </c>
      <c r="E9" s="59"/>
      <c r="F9" s="7" t="s">
        <v>41</v>
      </c>
      <c r="G9" s="17">
        <v>2482</v>
      </c>
      <c r="H9" s="17">
        <v>2482</v>
      </c>
      <c r="I9" s="18">
        <f t="shared" ref="I9:I13" si="0">H9/G9</f>
        <v>1</v>
      </c>
      <c r="J9" s="73" t="s">
        <v>302</v>
      </c>
    </row>
    <row r="10" spans="1:10">
      <c r="A10" s="40"/>
      <c r="B10" s="12"/>
      <c r="C10" s="6">
        <v>8</v>
      </c>
      <c r="D10" s="42" t="s">
        <v>136</v>
      </c>
      <c r="E10" s="59"/>
      <c r="F10" s="7" t="s">
        <v>43</v>
      </c>
      <c r="G10" s="17">
        <v>885</v>
      </c>
      <c r="H10" s="17">
        <v>885</v>
      </c>
      <c r="I10" s="18">
        <f t="shared" si="0"/>
        <v>1</v>
      </c>
      <c r="J10" s="73" t="s">
        <v>302</v>
      </c>
    </row>
    <row r="11" spans="1:10">
      <c r="A11" s="40"/>
      <c r="B11" s="12"/>
      <c r="C11" s="6">
        <v>9</v>
      </c>
      <c r="D11" s="42" t="s">
        <v>44</v>
      </c>
      <c r="E11" s="59"/>
      <c r="F11" s="7" t="s">
        <v>45</v>
      </c>
      <c r="G11" s="17">
        <v>891</v>
      </c>
      <c r="H11" s="17">
        <v>891</v>
      </c>
      <c r="I11" s="18">
        <f t="shared" si="0"/>
        <v>1</v>
      </c>
      <c r="J11" s="73" t="s">
        <v>302</v>
      </c>
    </row>
    <row r="12" spans="1:10">
      <c r="A12" s="40"/>
      <c r="B12" s="12"/>
      <c r="C12" s="6">
        <v>10</v>
      </c>
      <c r="D12" s="42" t="s">
        <v>46</v>
      </c>
      <c r="E12" s="59"/>
      <c r="F12" s="7" t="s">
        <v>47</v>
      </c>
      <c r="G12" s="17">
        <v>1313</v>
      </c>
      <c r="H12" s="17">
        <v>1313</v>
      </c>
      <c r="I12" s="18">
        <f t="shared" si="0"/>
        <v>1</v>
      </c>
      <c r="J12" s="73" t="s">
        <v>302</v>
      </c>
    </row>
    <row r="13" spans="1:10">
      <c r="A13" s="40"/>
      <c r="B13" s="13"/>
      <c r="C13" s="43" t="s">
        <v>19</v>
      </c>
      <c r="D13" s="44"/>
      <c r="E13" s="44"/>
      <c r="F13" s="61"/>
      <c r="G13" s="19">
        <f>SUM(G3:G12)</f>
        <v>14620</v>
      </c>
      <c r="H13" s="19">
        <f>SUM(H3:H12)</f>
        <v>14620</v>
      </c>
      <c r="I13" s="20">
        <f t="shared" si="0"/>
        <v>1</v>
      </c>
      <c r="J13" s="75"/>
    </row>
    <row r="14" spans="1:10">
      <c r="A14" s="40"/>
      <c r="B14" s="11" t="s">
        <v>303</v>
      </c>
      <c r="C14" s="45">
        <v>11</v>
      </c>
      <c r="D14" s="7" t="s">
        <v>29</v>
      </c>
      <c r="E14" s="7" t="s">
        <v>228</v>
      </c>
      <c r="F14" s="62" t="s">
        <v>229</v>
      </c>
      <c r="G14" s="17">
        <v>764</v>
      </c>
      <c r="H14" s="17">
        <v>764</v>
      </c>
      <c r="I14" s="72">
        <f t="shared" ref="I14:I23" si="1">H14/G14</f>
        <v>1</v>
      </c>
      <c r="J14" s="73" t="s">
        <v>302</v>
      </c>
    </row>
    <row r="15" spans="1:10">
      <c r="A15" s="40"/>
      <c r="B15" s="40"/>
      <c r="C15" s="45">
        <v>12</v>
      </c>
      <c r="D15" s="7" t="s">
        <v>29</v>
      </c>
      <c r="E15" s="7" t="s">
        <v>230</v>
      </c>
      <c r="F15" s="62" t="s">
        <v>231</v>
      </c>
      <c r="G15" s="17">
        <v>640</v>
      </c>
      <c r="H15" s="17">
        <v>640</v>
      </c>
      <c r="I15" s="72">
        <f t="shared" si="1"/>
        <v>1</v>
      </c>
      <c r="J15" s="73" t="s">
        <v>302</v>
      </c>
    </row>
    <row r="16" spans="1:10">
      <c r="A16" s="40"/>
      <c r="B16" s="40"/>
      <c r="C16" s="45">
        <v>13</v>
      </c>
      <c r="D16" s="7" t="s">
        <v>29</v>
      </c>
      <c r="E16" s="7" t="s">
        <v>222</v>
      </c>
      <c r="F16" s="62" t="s">
        <v>223</v>
      </c>
      <c r="G16" s="17">
        <v>450</v>
      </c>
      <c r="H16" s="17">
        <v>448</v>
      </c>
      <c r="I16" s="72">
        <f t="shared" si="1"/>
        <v>0.995555555555556</v>
      </c>
      <c r="J16" s="73" t="s">
        <v>221</v>
      </c>
    </row>
    <row r="17" spans="1:10">
      <c r="A17" s="40"/>
      <c r="B17" s="40"/>
      <c r="C17" s="45">
        <v>14</v>
      </c>
      <c r="D17" s="7" t="s">
        <v>29</v>
      </c>
      <c r="E17" s="7" t="s">
        <v>226</v>
      </c>
      <c r="F17" s="62" t="s">
        <v>227</v>
      </c>
      <c r="G17" s="17">
        <v>676</v>
      </c>
      <c r="H17" s="17">
        <v>673</v>
      </c>
      <c r="I17" s="72">
        <f t="shared" si="1"/>
        <v>0.995562130177515</v>
      </c>
      <c r="J17" s="73" t="s">
        <v>302</v>
      </c>
    </row>
    <row r="18" spans="1:10">
      <c r="A18" s="40"/>
      <c r="B18" s="40"/>
      <c r="C18" s="45">
        <v>15</v>
      </c>
      <c r="D18" s="7" t="s">
        <v>29</v>
      </c>
      <c r="E18" s="7" t="s">
        <v>224</v>
      </c>
      <c r="F18" s="62" t="s">
        <v>225</v>
      </c>
      <c r="G18" s="17">
        <v>744</v>
      </c>
      <c r="H18" s="17">
        <v>732</v>
      </c>
      <c r="I18" s="72">
        <f t="shared" si="1"/>
        <v>0.983870967741935</v>
      </c>
      <c r="J18" s="73" t="s">
        <v>302</v>
      </c>
    </row>
    <row r="19" spans="1:10">
      <c r="A19" s="40"/>
      <c r="B19" s="46"/>
      <c r="C19" s="43" t="s">
        <v>19</v>
      </c>
      <c r="D19" s="44"/>
      <c r="E19" s="44"/>
      <c r="F19" s="61"/>
      <c r="G19" s="19">
        <f>SUM(G14:G18)</f>
        <v>3274</v>
      </c>
      <c r="H19" s="19">
        <f>SUM(H14:H18)</f>
        <v>3257</v>
      </c>
      <c r="I19" s="20">
        <f t="shared" si="1"/>
        <v>0.99480757483201</v>
      </c>
      <c r="J19" s="75"/>
    </row>
    <row r="20" spans="1:10">
      <c r="A20" s="40"/>
      <c r="B20" s="11" t="s">
        <v>10</v>
      </c>
      <c r="C20" s="6">
        <v>16</v>
      </c>
      <c r="D20" s="42" t="s">
        <v>27</v>
      </c>
      <c r="E20" s="59"/>
      <c r="F20" s="7" t="s">
        <v>28</v>
      </c>
      <c r="G20" s="17">
        <v>532</v>
      </c>
      <c r="H20" s="17">
        <v>532</v>
      </c>
      <c r="I20" s="18">
        <f t="shared" si="1"/>
        <v>1</v>
      </c>
      <c r="J20" s="73" t="s">
        <v>302</v>
      </c>
    </row>
    <row r="21" spans="1:10">
      <c r="A21" s="40"/>
      <c r="B21" s="40"/>
      <c r="C21" s="6">
        <v>17</v>
      </c>
      <c r="D21" s="42" t="s">
        <v>23</v>
      </c>
      <c r="E21" s="59"/>
      <c r="F21" s="7" t="s">
        <v>24</v>
      </c>
      <c r="G21" s="17">
        <v>216</v>
      </c>
      <c r="H21" s="17">
        <v>213</v>
      </c>
      <c r="I21" s="18">
        <f t="shared" si="1"/>
        <v>0.986111111111111</v>
      </c>
      <c r="J21" s="73" t="s">
        <v>302</v>
      </c>
    </row>
    <row r="22" spans="1:10">
      <c r="A22" s="40"/>
      <c r="B22" s="40"/>
      <c r="C22" s="6">
        <v>18</v>
      </c>
      <c r="D22" s="42" t="s">
        <v>17</v>
      </c>
      <c r="E22" s="63"/>
      <c r="F22" s="7" t="s">
        <v>18</v>
      </c>
      <c r="G22" s="17">
        <v>1332</v>
      </c>
      <c r="H22" s="17">
        <v>1287</v>
      </c>
      <c r="I22" s="18">
        <f t="shared" si="1"/>
        <v>0.966216216216216</v>
      </c>
      <c r="J22" s="73" t="s">
        <v>302</v>
      </c>
    </row>
    <row r="23" spans="1:10">
      <c r="A23" s="40"/>
      <c r="B23" s="40"/>
      <c r="C23" s="6">
        <v>19</v>
      </c>
      <c r="D23" s="42" t="s">
        <v>21</v>
      </c>
      <c r="E23" s="59"/>
      <c r="F23" s="7" t="s">
        <v>22</v>
      </c>
      <c r="G23" s="17">
        <v>1091</v>
      </c>
      <c r="H23" s="17">
        <v>1055</v>
      </c>
      <c r="I23" s="18">
        <f t="shared" si="1"/>
        <v>0.967002749770852</v>
      </c>
      <c r="J23" s="73" t="s">
        <v>302</v>
      </c>
    </row>
    <row r="24" spans="1:10">
      <c r="A24" s="40"/>
      <c r="B24" s="40"/>
      <c r="C24" s="6">
        <v>20</v>
      </c>
      <c r="D24" s="42" t="s">
        <v>13</v>
      </c>
      <c r="E24" s="63"/>
      <c r="F24" s="7" t="s">
        <v>14</v>
      </c>
      <c r="G24" s="17">
        <v>1823</v>
      </c>
      <c r="H24" s="17">
        <v>1681</v>
      </c>
      <c r="I24" s="18">
        <f t="shared" ref="I24:I25" si="2">H24/G24</f>
        <v>0.92210641799232</v>
      </c>
      <c r="J24" s="73" t="s">
        <v>302</v>
      </c>
    </row>
    <row r="25" spans="1:10">
      <c r="A25" s="40"/>
      <c r="B25" s="40"/>
      <c r="C25" s="6">
        <v>21</v>
      </c>
      <c r="D25" s="39" t="s">
        <v>11</v>
      </c>
      <c r="E25" s="7" t="s">
        <v>216</v>
      </c>
      <c r="F25" s="7" t="s">
        <v>217</v>
      </c>
      <c r="G25" s="58">
        <v>1115</v>
      </c>
      <c r="H25" s="58">
        <v>1016</v>
      </c>
      <c r="I25" s="72">
        <f t="shared" si="2"/>
        <v>0.911210762331839</v>
      </c>
      <c r="J25" s="73" t="s">
        <v>302</v>
      </c>
    </row>
    <row r="26" spans="1:10">
      <c r="A26" s="40"/>
      <c r="B26" s="40"/>
      <c r="C26" s="6">
        <v>22</v>
      </c>
      <c r="D26" s="41"/>
      <c r="E26" s="7" t="s">
        <v>219</v>
      </c>
      <c r="F26" s="7" t="s">
        <v>220</v>
      </c>
      <c r="G26" s="46"/>
      <c r="H26" s="46"/>
      <c r="I26" s="74"/>
      <c r="J26" s="73" t="s">
        <v>302</v>
      </c>
    </row>
    <row r="27" spans="1:10">
      <c r="A27" s="40"/>
      <c r="B27" s="40"/>
      <c r="C27" s="6">
        <v>23</v>
      </c>
      <c r="D27" s="42" t="s">
        <v>15</v>
      </c>
      <c r="E27" s="63"/>
      <c r="F27" s="7" t="s">
        <v>16</v>
      </c>
      <c r="G27" s="17">
        <v>1243</v>
      </c>
      <c r="H27" s="17">
        <v>1117</v>
      </c>
      <c r="I27" s="18">
        <f>H27/G27</f>
        <v>0.898632341110217</v>
      </c>
      <c r="J27" s="73" t="s">
        <v>302</v>
      </c>
    </row>
    <row r="28" spans="1:10">
      <c r="A28" s="40"/>
      <c r="B28" s="40"/>
      <c r="C28" s="6">
        <v>24</v>
      </c>
      <c r="D28" s="42" t="s">
        <v>25</v>
      </c>
      <c r="E28" s="59"/>
      <c r="F28" s="7" t="s">
        <v>26</v>
      </c>
      <c r="G28" s="17">
        <v>1106</v>
      </c>
      <c r="H28" s="17">
        <v>930</v>
      </c>
      <c r="I28" s="18">
        <f t="shared" ref="I28:I30" si="3">H28/G28</f>
        <v>0.840867992766727</v>
      </c>
      <c r="J28" s="73" t="s">
        <v>302</v>
      </c>
    </row>
    <row r="29" spans="1:10">
      <c r="A29" s="40"/>
      <c r="B29" s="46"/>
      <c r="C29" s="43" t="s">
        <v>19</v>
      </c>
      <c r="D29" s="44"/>
      <c r="E29" s="44"/>
      <c r="F29" s="61"/>
      <c r="G29" s="19">
        <f>SUM(G20:G28)</f>
        <v>8458</v>
      </c>
      <c r="H29" s="19">
        <f>SUM(H20:H28)</f>
        <v>7831</v>
      </c>
      <c r="I29" s="20">
        <f t="shared" si="3"/>
        <v>0.925868999763537</v>
      </c>
      <c r="J29" s="75"/>
    </row>
    <row r="30" spans="1:10">
      <c r="A30" s="40"/>
      <c r="B30" s="11" t="s">
        <v>166</v>
      </c>
      <c r="C30" s="6">
        <v>25</v>
      </c>
      <c r="D30" s="42" t="s">
        <v>49</v>
      </c>
      <c r="E30" s="59"/>
      <c r="F30" s="7" t="s">
        <v>50</v>
      </c>
      <c r="G30" s="17">
        <v>848</v>
      </c>
      <c r="H30" s="17">
        <v>653</v>
      </c>
      <c r="I30" s="18">
        <f t="shared" si="3"/>
        <v>0.770047169811321</v>
      </c>
      <c r="J30" s="73" t="s">
        <v>221</v>
      </c>
    </row>
    <row r="31" spans="1:12">
      <c r="A31" s="40"/>
      <c r="B31" s="47"/>
      <c r="C31" s="6">
        <v>26</v>
      </c>
      <c r="D31" s="42" t="s">
        <v>179</v>
      </c>
      <c r="E31" s="59"/>
      <c r="F31" s="7" t="s">
        <v>242</v>
      </c>
      <c r="G31" s="17">
        <v>164</v>
      </c>
      <c r="H31" s="17">
        <v>101</v>
      </c>
      <c r="I31" s="18">
        <f t="shared" ref="I31:I41" si="4">H31/G31</f>
        <v>0.615853658536585</v>
      </c>
      <c r="J31" s="73" t="s">
        <v>221</v>
      </c>
      <c r="L31" s="76"/>
    </row>
    <row r="32" spans="1:10">
      <c r="A32" s="40"/>
      <c r="B32" s="47"/>
      <c r="C32" s="6">
        <v>27</v>
      </c>
      <c r="D32" s="42" t="s">
        <v>169</v>
      </c>
      <c r="E32" s="64"/>
      <c r="F32" s="7" t="s">
        <v>170</v>
      </c>
      <c r="G32" s="17">
        <v>622</v>
      </c>
      <c r="H32" s="17">
        <v>375</v>
      </c>
      <c r="I32" s="18">
        <f t="shared" si="4"/>
        <v>0.602893890675241</v>
      </c>
      <c r="J32" s="73" t="s">
        <v>221</v>
      </c>
    </row>
    <row r="33" spans="1:10">
      <c r="A33" s="40"/>
      <c r="B33" s="47"/>
      <c r="C33" s="6">
        <v>28</v>
      </c>
      <c r="D33" s="42" t="s">
        <v>177</v>
      </c>
      <c r="E33" s="64"/>
      <c r="F33" s="7" t="s">
        <v>178</v>
      </c>
      <c r="G33" s="17">
        <v>1149</v>
      </c>
      <c r="H33" s="17">
        <v>676</v>
      </c>
      <c r="I33" s="18">
        <f t="shared" si="4"/>
        <v>0.588337684943429</v>
      </c>
      <c r="J33" s="73" t="s">
        <v>221</v>
      </c>
    </row>
    <row r="34" spans="1:10">
      <c r="A34" s="40"/>
      <c r="B34" s="47"/>
      <c r="C34" s="6">
        <v>29</v>
      </c>
      <c r="D34" s="42" t="s">
        <v>173</v>
      </c>
      <c r="E34" s="59"/>
      <c r="F34" s="7" t="s">
        <v>174</v>
      </c>
      <c r="G34" s="17">
        <v>1090</v>
      </c>
      <c r="H34" s="17">
        <v>609</v>
      </c>
      <c r="I34" s="18">
        <f t="shared" si="4"/>
        <v>0.558715596330275</v>
      </c>
      <c r="J34" s="73" t="s">
        <v>221</v>
      </c>
    </row>
    <row r="35" spans="1:10">
      <c r="A35" s="40"/>
      <c r="B35" s="47"/>
      <c r="C35" s="6">
        <v>30</v>
      </c>
      <c r="D35" s="42" t="s">
        <v>171</v>
      </c>
      <c r="E35" s="64"/>
      <c r="F35" s="7" t="s">
        <v>172</v>
      </c>
      <c r="G35" s="17">
        <v>395</v>
      </c>
      <c r="H35" s="17">
        <v>216</v>
      </c>
      <c r="I35" s="18">
        <f t="shared" si="4"/>
        <v>0.546835443037975</v>
      </c>
      <c r="J35" s="73" t="s">
        <v>221</v>
      </c>
    </row>
    <row r="36" spans="1:10">
      <c r="A36" s="40"/>
      <c r="B36" s="47"/>
      <c r="C36" s="6">
        <v>31</v>
      </c>
      <c r="D36" s="42" t="s">
        <v>167</v>
      </c>
      <c r="E36" s="59"/>
      <c r="F36" s="7" t="s">
        <v>168</v>
      </c>
      <c r="G36" s="17">
        <v>339</v>
      </c>
      <c r="H36" s="17">
        <v>173</v>
      </c>
      <c r="I36" s="18">
        <f t="shared" si="4"/>
        <v>0.510324483775811</v>
      </c>
      <c r="J36" s="73" t="s">
        <v>221</v>
      </c>
    </row>
    <row r="37" spans="1:10">
      <c r="A37" s="40"/>
      <c r="B37" s="47"/>
      <c r="C37" s="6">
        <v>32</v>
      </c>
      <c r="D37" s="42" t="s">
        <v>175</v>
      </c>
      <c r="E37" s="64"/>
      <c r="F37" s="7" t="s">
        <v>176</v>
      </c>
      <c r="G37" s="17">
        <v>805</v>
      </c>
      <c r="H37" s="17" t="s">
        <v>304</v>
      </c>
      <c r="I37" s="18" t="e">
        <f t="shared" si="4"/>
        <v>#VALUE!</v>
      </c>
      <c r="J37" s="73" t="s">
        <v>221</v>
      </c>
    </row>
    <row r="38" spans="1:10">
      <c r="A38" s="40"/>
      <c r="B38" s="47"/>
      <c r="C38" s="48">
        <v>33</v>
      </c>
      <c r="D38" s="49" t="s">
        <v>197</v>
      </c>
      <c r="E38" s="65"/>
      <c r="F38" s="66" t="s">
        <v>198</v>
      </c>
      <c r="G38" s="48">
        <v>293</v>
      </c>
      <c r="H38" s="48">
        <v>156</v>
      </c>
      <c r="I38" s="77">
        <f t="shared" si="4"/>
        <v>0.532423208191126</v>
      </c>
      <c r="J38" s="78" t="s">
        <v>305</v>
      </c>
    </row>
    <row r="39" spans="1:10">
      <c r="A39" s="40"/>
      <c r="B39" s="47"/>
      <c r="C39" s="48">
        <v>34</v>
      </c>
      <c r="D39" s="49" t="s">
        <v>246</v>
      </c>
      <c r="E39" s="67"/>
      <c r="F39" s="66" t="s">
        <v>247</v>
      </c>
      <c r="G39" s="48">
        <v>610</v>
      </c>
      <c r="H39" s="48">
        <v>237</v>
      </c>
      <c r="I39" s="77">
        <f t="shared" si="4"/>
        <v>0.388524590163934</v>
      </c>
      <c r="J39" s="78" t="s">
        <v>305</v>
      </c>
    </row>
    <row r="40" spans="1:10">
      <c r="A40" s="40"/>
      <c r="B40" s="47"/>
      <c r="C40" s="48">
        <v>35</v>
      </c>
      <c r="D40" s="49" t="s">
        <v>248</v>
      </c>
      <c r="E40" s="67"/>
      <c r="F40" s="66" t="s">
        <v>249</v>
      </c>
      <c r="G40" s="48">
        <v>1164</v>
      </c>
      <c r="H40" s="48">
        <v>156</v>
      </c>
      <c r="I40" s="77">
        <f t="shared" si="4"/>
        <v>0.134020618556701</v>
      </c>
      <c r="J40" s="78" t="s">
        <v>305</v>
      </c>
    </row>
    <row r="41" spans="1:10">
      <c r="A41" s="40"/>
      <c r="B41" s="47"/>
      <c r="C41" s="48">
        <v>36</v>
      </c>
      <c r="D41" s="49" t="s">
        <v>244</v>
      </c>
      <c r="E41" s="67"/>
      <c r="F41" s="66" t="s">
        <v>245</v>
      </c>
      <c r="G41" s="48">
        <v>863</v>
      </c>
      <c r="H41" s="48">
        <v>60</v>
      </c>
      <c r="I41" s="77">
        <f t="shared" si="4"/>
        <v>0.0695249130938586</v>
      </c>
      <c r="J41" s="78" t="s">
        <v>305</v>
      </c>
    </row>
    <row r="42" spans="1:10">
      <c r="A42" s="40"/>
      <c r="B42" s="50"/>
      <c r="C42" s="43" t="s">
        <v>19</v>
      </c>
      <c r="D42" s="44"/>
      <c r="E42" s="44"/>
      <c r="F42" s="61"/>
      <c r="G42" s="19">
        <f>SUM(G30:G41)</f>
        <v>8342</v>
      </c>
      <c r="H42" s="19">
        <f>SUM(H30:H41)</f>
        <v>3412</v>
      </c>
      <c r="I42" s="20">
        <f>3105/5412</f>
        <v>0.573725055432373</v>
      </c>
      <c r="J42" s="75"/>
    </row>
    <row r="43" spans="1:10">
      <c r="A43" s="46"/>
      <c r="B43" s="51" t="s">
        <v>51</v>
      </c>
      <c r="C43" s="52"/>
      <c r="D43" s="52"/>
      <c r="E43" s="52"/>
      <c r="F43" s="68"/>
      <c r="G43" s="23">
        <f>SUM(G13,G29,G19,G42)</f>
        <v>34694</v>
      </c>
      <c r="H43" s="23">
        <f>SUM(H13,H29,H19,H42)</f>
        <v>29120</v>
      </c>
      <c r="I43" s="24">
        <f>28813/31764</f>
        <v>0.907096083616673</v>
      </c>
      <c r="J43" s="79"/>
    </row>
    <row r="44" spans="1:10">
      <c r="A44" s="11" t="s">
        <v>52</v>
      </c>
      <c r="B44" s="11" t="s">
        <v>61</v>
      </c>
      <c r="C44" s="6">
        <v>37</v>
      </c>
      <c r="D44" s="42" t="s">
        <v>62</v>
      </c>
      <c r="E44" s="59"/>
      <c r="F44" s="7" t="s">
        <v>63</v>
      </c>
      <c r="G44" s="17">
        <v>3010</v>
      </c>
      <c r="H44" s="17">
        <v>3004</v>
      </c>
      <c r="I44" s="18">
        <f>H44/G44</f>
        <v>0.998006644518272</v>
      </c>
      <c r="J44" s="73" t="s">
        <v>302</v>
      </c>
    </row>
    <row r="45" spans="1:10">
      <c r="A45" s="40"/>
      <c r="B45" s="13"/>
      <c r="C45" s="43" t="s">
        <v>19</v>
      </c>
      <c r="D45" s="44"/>
      <c r="E45" s="44"/>
      <c r="F45" s="61"/>
      <c r="G45" s="19">
        <f>SUM(G44)</f>
        <v>3010</v>
      </c>
      <c r="H45" s="19">
        <f>SUM(H44)</f>
        <v>3004</v>
      </c>
      <c r="I45" s="20">
        <f>H45/G45</f>
        <v>0.998006644518272</v>
      </c>
      <c r="J45" s="75"/>
    </row>
    <row r="46" spans="1:10">
      <c r="A46" s="40"/>
      <c r="B46" s="11" t="s">
        <v>53</v>
      </c>
      <c r="C46" s="6">
        <v>38</v>
      </c>
      <c r="D46" s="39" t="s">
        <v>56</v>
      </c>
      <c r="E46" s="7" t="s">
        <v>250</v>
      </c>
      <c r="F46" s="62" t="s">
        <v>251</v>
      </c>
      <c r="G46" s="58">
        <v>1813</v>
      </c>
      <c r="H46" s="58">
        <v>1808</v>
      </c>
      <c r="I46" s="72">
        <f>H46/G46</f>
        <v>0.997242140099283</v>
      </c>
      <c r="J46" s="73" t="s">
        <v>302</v>
      </c>
    </row>
    <row r="47" spans="1:10">
      <c r="A47" s="40"/>
      <c r="B47" s="40"/>
      <c r="C47" s="6">
        <v>39</v>
      </c>
      <c r="D47" s="41"/>
      <c r="E47" s="7" t="s">
        <v>252</v>
      </c>
      <c r="F47" s="62" t="s">
        <v>253</v>
      </c>
      <c r="G47" s="46"/>
      <c r="H47" s="46"/>
      <c r="I47" s="74"/>
      <c r="J47" s="73" t="s">
        <v>302</v>
      </c>
    </row>
    <row r="48" spans="1:10">
      <c r="A48" s="40"/>
      <c r="B48" s="40"/>
      <c r="C48" s="6">
        <v>40</v>
      </c>
      <c r="D48" s="42" t="s">
        <v>54</v>
      </c>
      <c r="E48" s="59"/>
      <c r="F48" s="7" t="s">
        <v>55</v>
      </c>
      <c r="G48" s="25">
        <v>2294</v>
      </c>
      <c r="H48" s="17">
        <v>1932</v>
      </c>
      <c r="I48" s="18">
        <f t="shared" ref="I48:I50" si="5">H48/G48</f>
        <v>0.842197035745423</v>
      </c>
      <c r="J48" s="73" t="s">
        <v>302</v>
      </c>
    </row>
    <row r="49" spans="1:10">
      <c r="A49" s="40"/>
      <c r="B49" s="46"/>
      <c r="C49" s="43" t="s">
        <v>19</v>
      </c>
      <c r="D49" s="44"/>
      <c r="E49" s="44"/>
      <c r="F49" s="61"/>
      <c r="G49" s="19">
        <f>SUM(G46:G48)</f>
        <v>4107</v>
      </c>
      <c r="H49" s="19">
        <f>SUM(H46:H48)</f>
        <v>3740</v>
      </c>
      <c r="I49" s="20">
        <f t="shared" si="5"/>
        <v>0.91064037009983</v>
      </c>
      <c r="J49" s="75"/>
    </row>
    <row r="50" spans="1:10">
      <c r="A50" s="40"/>
      <c r="B50" s="11" t="s">
        <v>58</v>
      </c>
      <c r="C50" s="6">
        <v>41</v>
      </c>
      <c r="D50" s="42" t="s">
        <v>59</v>
      </c>
      <c r="E50" s="59"/>
      <c r="F50" s="7" t="s">
        <v>60</v>
      </c>
      <c r="G50" s="17">
        <v>1145</v>
      </c>
      <c r="H50" s="17">
        <v>1145</v>
      </c>
      <c r="I50" s="18">
        <f t="shared" si="5"/>
        <v>1</v>
      </c>
      <c r="J50" s="73" t="s">
        <v>302</v>
      </c>
    </row>
    <row r="51" spans="1:10">
      <c r="A51" s="40"/>
      <c r="B51" s="40"/>
      <c r="C51" s="6">
        <v>42</v>
      </c>
      <c r="D51" s="42" t="s">
        <v>137</v>
      </c>
      <c r="E51" s="59"/>
      <c r="F51" s="7" t="s">
        <v>138</v>
      </c>
      <c r="G51" s="17">
        <v>913</v>
      </c>
      <c r="H51" s="17">
        <v>615</v>
      </c>
      <c r="I51" s="18">
        <f t="shared" ref="I51:I55" si="6">H51/G51</f>
        <v>0.673603504928806</v>
      </c>
      <c r="J51" s="73" t="s">
        <v>221</v>
      </c>
    </row>
    <row r="52" spans="1:10">
      <c r="A52" s="40"/>
      <c r="B52" s="46"/>
      <c r="C52" s="43" t="s">
        <v>19</v>
      </c>
      <c r="D52" s="44"/>
      <c r="E52" s="44"/>
      <c r="F52" s="61"/>
      <c r="G52" s="19">
        <f>SUM(G50:G51)</f>
        <v>2058</v>
      </c>
      <c r="H52" s="19">
        <f t="shared" ref="H52" si="7">SUM(H50:H51)</f>
        <v>1760</v>
      </c>
      <c r="I52" s="20">
        <f t="shared" si="6"/>
        <v>0.855199222546161</v>
      </c>
      <c r="J52" s="75"/>
    </row>
    <row r="53" spans="1:10">
      <c r="A53" s="40"/>
      <c r="B53" s="53" t="s">
        <v>64</v>
      </c>
      <c r="C53" s="6">
        <v>43</v>
      </c>
      <c r="D53" s="39" t="s">
        <v>254</v>
      </c>
      <c r="E53" s="7" t="s">
        <v>67</v>
      </c>
      <c r="F53" s="7" t="s">
        <v>68</v>
      </c>
      <c r="G53" s="17">
        <v>617</v>
      </c>
      <c r="H53" s="17">
        <v>497</v>
      </c>
      <c r="I53" s="18">
        <f t="shared" si="6"/>
        <v>0.805510534846029</v>
      </c>
      <c r="J53" s="73" t="s">
        <v>302</v>
      </c>
    </row>
    <row r="54" spans="1:10">
      <c r="A54" s="40"/>
      <c r="B54" s="40"/>
      <c r="C54" s="6">
        <v>44</v>
      </c>
      <c r="D54" s="54"/>
      <c r="E54" s="15" t="s">
        <v>69</v>
      </c>
      <c r="F54" s="7" t="s">
        <v>68</v>
      </c>
      <c r="G54" s="17">
        <v>2874</v>
      </c>
      <c r="H54" s="17">
        <v>2284</v>
      </c>
      <c r="I54" s="18">
        <f t="shared" si="6"/>
        <v>0.794711203897008</v>
      </c>
      <c r="J54" s="73" t="s">
        <v>302</v>
      </c>
    </row>
    <row r="55" spans="1:10">
      <c r="A55" s="40"/>
      <c r="B55" s="40"/>
      <c r="C55" s="6">
        <v>45</v>
      </c>
      <c r="D55" s="54"/>
      <c r="E55" s="15" t="s">
        <v>140</v>
      </c>
      <c r="F55" s="7" t="s">
        <v>141</v>
      </c>
      <c r="G55" s="17">
        <v>1259</v>
      </c>
      <c r="H55" s="17">
        <v>952</v>
      </c>
      <c r="I55" s="18">
        <f t="shared" si="6"/>
        <v>0.756155679110405</v>
      </c>
      <c r="J55" s="73" t="s">
        <v>221</v>
      </c>
    </row>
    <row r="56" spans="1:10">
      <c r="A56" s="40"/>
      <c r="B56" s="40"/>
      <c r="C56" s="6">
        <v>46</v>
      </c>
      <c r="D56" s="55"/>
      <c r="E56" s="15" t="s">
        <v>65</v>
      </c>
      <c r="F56" s="7" t="s">
        <v>66</v>
      </c>
      <c r="G56" s="17">
        <v>580</v>
      </c>
      <c r="H56" s="17">
        <v>410</v>
      </c>
      <c r="I56" s="18">
        <f t="shared" ref="I56:I115" si="8">H56/G56</f>
        <v>0.706896551724138</v>
      </c>
      <c r="J56" s="73" t="s">
        <v>302</v>
      </c>
    </row>
    <row r="57" spans="1:10">
      <c r="A57" s="40"/>
      <c r="B57" s="46"/>
      <c r="C57" s="43" t="s">
        <v>19</v>
      </c>
      <c r="D57" s="44"/>
      <c r="E57" s="44"/>
      <c r="F57" s="61"/>
      <c r="G57" s="19">
        <f>SUM(G53:G56)</f>
        <v>5330</v>
      </c>
      <c r="H57" s="19">
        <f>SUM(H53:H56)</f>
        <v>4143</v>
      </c>
      <c r="I57" s="20">
        <f t="shared" si="8"/>
        <v>0.777298311444653</v>
      </c>
      <c r="J57" s="75"/>
    </row>
    <row r="58" spans="1:10">
      <c r="A58" s="46"/>
      <c r="B58" s="51" t="s">
        <v>51</v>
      </c>
      <c r="C58" s="52"/>
      <c r="D58" s="52"/>
      <c r="E58" s="52"/>
      <c r="F58" s="68"/>
      <c r="G58" s="23">
        <f>SUM(G45,G52,G49,G57)</f>
        <v>14505</v>
      </c>
      <c r="H58" s="23">
        <f>SUM(H45,H52,H49,H57)</f>
        <v>12647</v>
      </c>
      <c r="I58" s="24">
        <f t="shared" ref="I58:I65" si="9">H58/G58</f>
        <v>0.871906239227852</v>
      </c>
      <c r="J58" s="79"/>
    </row>
    <row r="59" spans="1:10">
      <c r="A59" s="11" t="s">
        <v>70</v>
      </c>
      <c r="B59" s="11" t="s">
        <v>71</v>
      </c>
      <c r="C59" s="6">
        <v>47</v>
      </c>
      <c r="D59" s="42" t="s">
        <v>72</v>
      </c>
      <c r="E59" s="63"/>
      <c r="F59" s="7" t="s">
        <v>73</v>
      </c>
      <c r="G59" s="17">
        <v>1860</v>
      </c>
      <c r="H59" s="17">
        <v>1860</v>
      </c>
      <c r="I59" s="18">
        <f t="shared" si="9"/>
        <v>1</v>
      </c>
      <c r="J59" s="73" t="s">
        <v>302</v>
      </c>
    </row>
    <row r="60" spans="1:10">
      <c r="A60" s="40"/>
      <c r="B60" s="40"/>
      <c r="C60" s="6">
        <v>48</v>
      </c>
      <c r="D60" s="42" t="s">
        <v>76</v>
      </c>
      <c r="E60" s="63"/>
      <c r="F60" s="7" t="s">
        <v>77</v>
      </c>
      <c r="G60" s="17">
        <v>1324</v>
      </c>
      <c r="H60" s="17">
        <v>1223</v>
      </c>
      <c r="I60" s="18">
        <f t="shared" si="9"/>
        <v>0.923716012084592</v>
      </c>
      <c r="J60" s="73" t="s">
        <v>302</v>
      </c>
    </row>
    <row r="61" spans="1:10">
      <c r="A61" s="40"/>
      <c r="B61" s="40"/>
      <c r="C61" s="6">
        <v>49</v>
      </c>
      <c r="D61" s="42" t="s">
        <v>74</v>
      </c>
      <c r="E61" s="63"/>
      <c r="F61" s="7" t="s">
        <v>75</v>
      </c>
      <c r="G61" s="17">
        <v>1092</v>
      </c>
      <c r="H61" s="17">
        <v>986</v>
      </c>
      <c r="I61" s="18">
        <f t="shared" si="9"/>
        <v>0.902930402930403</v>
      </c>
      <c r="J61" s="73" t="s">
        <v>302</v>
      </c>
    </row>
    <row r="62" spans="1:10">
      <c r="A62" s="40"/>
      <c r="B62" s="40"/>
      <c r="C62" s="6">
        <v>50</v>
      </c>
      <c r="D62" s="56" t="s">
        <v>78</v>
      </c>
      <c r="E62" s="69"/>
      <c r="F62" s="26" t="s">
        <v>79</v>
      </c>
      <c r="G62" s="70">
        <v>682</v>
      </c>
      <c r="H62" s="6">
        <v>554</v>
      </c>
      <c r="I62" s="21">
        <f t="shared" si="9"/>
        <v>0.812316715542522</v>
      </c>
      <c r="J62" s="73" t="s">
        <v>221</v>
      </c>
    </row>
    <row r="63" spans="1:10">
      <c r="A63" s="40"/>
      <c r="B63" s="40"/>
      <c r="C63" s="6">
        <v>51</v>
      </c>
      <c r="D63" s="56" t="s">
        <v>80</v>
      </c>
      <c r="E63" s="69"/>
      <c r="F63" s="26" t="s">
        <v>81</v>
      </c>
      <c r="G63" s="70">
        <v>1341</v>
      </c>
      <c r="H63" s="6">
        <v>985</v>
      </c>
      <c r="I63" s="21">
        <f t="shared" si="9"/>
        <v>0.734526472781506</v>
      </c>
      <c r="J63" s="73" t="s">
        <v>221</v>
      </c>
    </row>
    <row r="64" spans="1:10">
      <c r="A64" s="40"/>
      <c r="B64" s="46"/>
      <c r="C64" s="43" t="s">
        <v>19</v>
      </c>
      <c r="D64" s="44"/>
      <c r="E64" s="44"/>
      <c r="F64" s="61"/>
      <c r="G64" s="19">
        <f>SUM(G59:G63)</f>
        <v>6299</v>
      </c>
      <c r="H64" s="19">
        <f t="shared" ref="H64" si="10">SUM(H59:H63)</f>
        <v>5608</v>
      </c>
      <c r="I64" s="22">
        <f t="shared" si="9"/>
        <v>0.890300047626607</v>
      </c>
      <c r="J64" s="75"/>
    </row>
    <row r="65" spans="1:10">
      <c r="A65" s="40"/>
      <c r="B65" s="11" t="s">
        <v>306</v>
      </c>
      <c r="C65" s="6">
        <v>52</v>
      </c>
      <c r="D65" s="80" t="s">
        <v>255</v>
      </c>
      <c r="E65" s="112" t="s">
        <v>256</v>
      </c>
      <c r="F65" s="26" t="s">
        <v>157</v>
      </c>
      <c r="G65" s="70">
        <v>344</v>
      </c>
      <c r="H65" s="70">
        <v>182</v>
      </c>
      <c r="I65" s="21">
        <f t="shared" si="9"/>
        <v>0.529069767441861</v>
      </c>
      <c r="J65" s="73" t="s">
        <v>221</v>
      </c>
    </row>
    <row r="66" spans="1:10">
      <c r="A66" s="40"/>
      <c r="B66" s="40"/>
      <c r="C66" s="6">
        <v>53</v>
      </c>
      <c r="D66" s="81"/>
      <c r="E66" s="112" t="s">
        <v>258</v>
      </c>
      <c r="F66" s="26" t="s">
        <v>161</v>
      </c>
      <c r="G66" s="70">
        <v>1238</v>
      </c>
      <c r="H66" s="70">
        <v>561</v>
      </c>
      <c r="I66" s="21">
        <f t="shared" ref="I66:I69" si="11">H66/G66</f>
        <v>0.453150242326333</v>
      </c>
      <c r="J66" s="73" t="s">
        <v>221</v>
      </c>
    </row>
    <row r="67" spans="1:10">
      <c r="A67" s="40"/>
      <c r="B67" s="40"/>
      <c r="C67" s="6">
        <v>54</v>
      </c>
      <c r="D67" s="81"/>
      <c r="E67" s="112" t="s">
        <v>259</v>
      </c>
      <c r="F67" s="26" t="s">
        <v>163</v>
      </c>
      <c r="G67" s="70">
        <v>1104</v>
      </c>
      <c r="H67" s="70">
        <v>458</v>
      </c>
      <c r="I67" s="21">
        <f t="shared" si="11"/>
        <v>0.414855072463768</v>
      </c>
      <c r="J67" s="73" t="s">
        <v>221</v>
      </c>
    </row>
    <row r="68" spans="1:10">
      <c r="A68" s="40"/>
      <c r="B68" s="40"/>
      <c r="C68" s="6">
        <v>55</v>
      </c>
      <c r="D68" s="81"/>
      <c r="E68" s="112" t="s">
        <v>257</v>
      </c>
      <c r="F68" s="26" t="s">
        <v>159</v>
      </c>
      <c r="G68" s="70">
        <v>344</v>
      </c>
      <c r="H68" s="70">
        <v>82</v>
      </c>
      <c r="I68" s="21">
        <f t="shared" si="11"/>
        <v>0.238372093023256</v>
      </c>
      <c r="J68" s="73" t="s">
        <v>221</v>
      </c>
    </row>
    <row r="69" spans="1:10">
      <c r="A69" s="40"/>
      <c r="B69" s="40"/>
      <c r="C69" s="48">
        <v>56</v>
      </c>
      <c r="D69" s="82"/>
      <c r="E69" s="113" t="s">
        <v>260</v>
      </c>
      <c r="F69" s="66" t="s">
        <v>200</v>
      </c>
      <c r="G69" s="48">
        <v>752</v>
      </c>
      <c r="H69" s="48">
        <v>396</v>
      </c>
      <c r="I69" s="77">
        <f t="shared" si="11"/>
        <v>0.526595744680851</v>
      </c>
      <c r="J69" s="78" t="s">
        <v>305</v>
      </c>
    </row>
    <row r="70" spans="1:10">
      <c r="A70" s="40"/>
      <c r="B70" s="46"/>
      <c r="C70" s="43" t="s">
        <v>19</v>
      </c>
      <c r="D70" s="44"/>
      <c r="E70" s="44"/>
      <c r="F70" s="61"/>
      <c r="G70" s="19">
        <f>SUM(G65:G69)</f>
        <v>3782</v>
      </c>
      <c r="H70" s="19">
        <f>SUM(H65:H69)</f>
        <v>1679</v>
      </c>
      <c r="I70" s="22">
        <f>1283/3030</f>
        <v>0.423432343234323</v>
      </c>
      <c r="J70" s="75"/>
    </row>
    <row r="71" spans="1:10">
      <c r="A71" s="46"/>
      <c r="B71" s="51" t="s">
        <v>51</v>
      </c>
      <c r="C71" s="83"/>
      <c r="D71" s="83"/>
      <c r="E71" s="83"/>
      <c r="F71" s="114"/>
      <c r="G71" s="115">
        <f>SUM(G64,G70)</f>
        <v>10081</v>
      </c>
      <c r="H71" s="115">
        <f>SUM(H64,H70)</f>
        <v>7287</v>
      </c>
      <c r="I71" s="31">
        <f>6891/9329</f>
        <v>0.738664379890663</v>
      </c>
      <c r="J71" s="79"/>
    </row>
    <row r="72" customHeight="true" spans="1:10">
      <c r="A72" s="11" t="s">
        <v>82</v>
      </c>
      <c r="B72" s="11" t="s">
        <v>307</v>
      </c>
      <c r="C72" s="6">
        <v>57</v>
      </c>
      <c r="D72" s="42" t="s">
        <v>143</v>
      </c>
      <c r="E72" s="59"/>
      <c r="F72" s="7" t="s">
        <v>144</v>
      </c>
      <c r="G72" s="17">
        <v>1249</v>
      </c>
      <c r="H72" s="17">
        <v>1249</v>
      </c>
      <c r="I72" s="18">
        <f>H72/G72</f>
        <v>1</v>
      </c>
      <c r="J72" s="73" t="s">
        <v>221</v>
      </c>
    </row>
    <row r="73" spans="1:10">
      <c r="A73" s="40"/>
      <c r="B73" s="46"/>
      <c r="C73" s="43" t="s">
        <v>19</v>
      </c>
      <c r="D73" s="44"/>
      <c r="E73" s="44"/>
      <c r="F73" s="61"/>
      <c r="G73" s="19">
        <f>SUM(G72)</f>
        <v>1249</v>
      </c>
      <c r="H73" s="19">
        <f>SUM(H72)</f>
        <v>1249</v>
      </c>
      <c r="I73" s="20">
        <f>H73/G73</f>
        <v>1</v>
      </c>
      <c r="J73" s="75"/>
    </row>
    <row r="74" spans="1:10">
      <c r="A74" s="40"/>
      <c r="B74" s="11" t="s">
        <v>83</v>
      </c>
      <c r="C74" s="6">
        <v>58</v>
      </c>
      <c r="D74" s="42" t="s">
        <v>153</v>
      </c>
      <c r="E74" s="59"/>
      <c r="F74" s="7" t="s">
        <v>85</v>
      </c>
      <c r="G74" s="17">
        <v>360</v>
      </c>
      <c r="H74" s="17">
        <v>315</v>
      </c>
      <c r="I74" s="18">
        <f t="shared" si="8"/>
        <v>0.875</v>
      </c>
      <c r="J74" s="73" t="s">
        <v>302</v>
      </c>
    </row>
    <row r="75" spans="1:10">
      <c r="A75" s="40"/>
      <c r="B75" s="40"/>
      <c r="C75" s="6">
        <v>59</v>
      </c>
      <c r="D75" s="42" t="s">
        <v>86</v>
      </c>
      <c r="E75" s="59"/>
      <c r="F75" s="7" t="s">
        <v>87</v>
      </c>
      <c r="G75" s="17">
        <v>247</v>
      </c>
      <c r="H75" s="17">
        <v>181</v>
      </c>
      <c r="I75" s="18">
        <f t="shared" si="8"/>
        <v>0.732793522267207</v>
      </c>
      <c r="J75" s="73" t="s">
        <v>302</v>
      </c>
    </row>
    <row r="76" spans="1:10">
      <c r="A76" s="40"/>
      <c r="B76" s="46"/>
      <c r="C76" s="43" t="s">
        <v>19</v>
      </c>
      <c r="D76" s="44"/>
      <c r="E76" s="44"/>
      <c r="F76" s="61"/>
      <c r="G76" s="19">
        <f>SUM(G74:G75)</f>
        <v>607</v>
      </c>
      <c r="H76" s="19">
        <f>SUM(H74:H75)</f>
        <v>496</v>
      </c>
      <c r="I76" s="20">
        <f t="shared" si="8"/>
        <v>0.817133443163097</v>
      </c>
      <c r="J76" s="75"/>
    </row>
    <row r="77" spans="1:10">
      <c r="A77" s="40"/>
      <c r="B77" s="11" t="s">
        <v>88</v>
      </c>
      <c r="C77" s="45">
        <v>60</v>
      </c>
      <c r="D77" s="84" t="s">
        <v>93</v>
      </c>
      <c r="E77" s="116"/>
      <c r="F77" s="7" t="s">
        <v>94</v>
      </c>
      <c r="G77" s="6">
        <v>2064</v>
      </c>
      <c r="H77" s="6">
        <v>1983</v>
      </c>
      <c r="I77" s="21">
        <f t="shared" si="8"/>
        <v>0.960755813953488</v>
      </c>
      <c r="J77" s="73" t="s">
        <v>302</v>
      </c>
    </row>
    <row r="78" spans="1:10">
      <c r="A78" s="40"/>
      <c r="B78" s="40"/>
      <c r="C78" s="45">
        <v>61</v>
      </c>
      <c r="D78" s="85" t="s">
        <v>95</v>
      </c>
      <c r="E78" s="117"/>
      <c r="F78" s="7" t="s">
        <v>96</v>
      </c>
      <c r="G78" s="17">
        <v>718</v>
      </c>
      <c r="H78" s="17">
        <v>622</v>
      </c>
      <c r="I78" s="18">
        <f t="shared" si="8"/>
        <v>0.866295264623955</v>
      </c>
      <c r="J78" s="73" t="s">
        <v>302</v>
      </c>
    </row>
    <row r="79" spans="1:10">
      <c r="A79" s="40"/>
      <c r="B79" s="40"/>
      <c r="C79" s="6">
        <v>62</v>
      </c>
      <c r="D79" s="42" t="s">
        <v>91</v>
      </c>
      <c r="E79" s="59"/>
      <c r="F79" s="7" t="s">
        <v>92</v>
      </c>
      <c r="G79" s="17">
        <v>560</v>
      </c>
      <c r="H79" s="17">
        <v>351</v>
      </c>
      <c r="I79" s="18">
        <f t="shared" si="8"/>
        <v>0.626785714285714</v>
      </c>
      <c r="J79" s="73" t="s">
        <v>302</v>
      </c>
    </row>
    <row r="80" spans="1:10">
      <c r="A80" s="40"/>
      <c r="B80" s="86"/>
      <c r="C80" s="6">
        <v>63</v>
      </c>
      <c r="D80" s="42" t="s">
        <v>89</v>
      </c>
      <c r="E80" s="59"/>
      <c r="F80" s="7" t="s">
        <v>90</v>
      </c>
      <c r="G80" s="17">
        <v>841</v>
      </c>
      <c r="H80" s="17">
        <v>322</v>
      </c>
      <c r="I80" s="18">
        <f t="shared" si="8"/>
        <v>0.382877526753864</v>
      </c>
      <c r="J80" s="73" t="s">
        <v>221</v>
      </c>
    </row>
    <row r="81" spans="1:10">
      <c r="A81" s="40"/>
      <c r="B81" s="87"/>
      <c r="C81" s="43" t="s">
        <v>19</v>
      </c>
      <c r="D81" s="44"/>
      <c r="E81" s="44"/>
      <c r="F81" s="61"/>
      <c r="G81" s="118">
        <f>SUM(G77:G80)</f>
        <v>4183</v>
      </c>
      <c r="H81" s="118">
        <f>SUM(H77:H80)</f>
        <v>3278</v>
      </c>
      <c r="I81" s="133">
        <f t="shared" si="8"/>
        <v>0.783648099450155</v>
      </c>
      <c r="J81" s="75"/>
    </row>
    <row r="82" spans="1:10">
      <c r="A82" s="46"/>
      <c r="B82" s="51" t="s">
        <v>51</v>
      </c>
      <c r="C82" s="83"/>
      <c r="D82" s="83"/>
      <c r="E82" s="83"/>
      <c r="F82" s="114"/>
      <c r="G82" s="23">
        <f>SUM(G73,G76,G81)</f>
        <v>6039</v>
      </c>
      <c r="H82" s="23">
        <f>SUM(H73,H76,H81)</f>
        <v>5023</v>
      </c>
      <c r="I82" s="24">
        <f t="shared" si="8"/>
        <v>0.831760225202848</v>
      </c>
      <c r="J82" s="79"/>
    </row>
    <row r="83" spans="1:10">
      <c r="A83" s="11" t="s">
        <v>97</v>
      </c>
      <c r="B83" s="11" t="s">
        <v>98</v>
      </c>
      <c r="C83" s="6">
        <v>64</v>
      </c>
      <c r="D83" s="42" t="s">
        <v>99</v>
      </c>
      <c r="E83" s="59"/>
      <c r="F83" s="7" t="s">
        <v>100</v>
      </c>
      <c r="G83" s="17">
        <v>1393</v>
      </c>
      <c r="H83" s="17">
        <v>1199</v>
      </c>
      <c r="I83" s="18">
        <f t="shared" si="8"/>
        <v>0.860732232591529</v>
      </c>
      <c r="J83" s="73" t="s">
        <v>302</v>
      </c>
    </row>
    <row r="84" spans="1:10">
      <c r="A84" s="40"/>
      <c r="B84" s="46"/>
      <c r="C84" s="43" t="s">
        <v>19</v>
      </c>
      <c r="D84" s="44"/>
      <c r="E84" s="44"/>
      <c r="F84" s="61"/>
      <c r="G84" s="19">
        <f>SUM(G83)</f>
        <v>1393</v>
      </c>
      <c r="H84" s="19">
        <f>SUM(H83)</f>
        <v>1199</v>
      </c>
      <c r="I84" s="20">
        <f t="shared" si="8"/>
        <v>0.860732232591529</v>
      </c>
      <c r="J84" s="75"/>
    </row>
    <row r="85" spans="1:10">
      <c r="A85" s="40"/>
      <c r="B85" s="11" t="s">
        <v>101</v>
      </c>
      <c r="C85" s="6">
        <v>65</v>
      </c>
      <c r="D85" s="42" t="s">
        <v>102</v>
      </c>
      <c r="E85" s="59"/>
      <c r="F85" s="7" t="s">
        <v>103</v>
      </c>
      <c r="G85" s="17">
        <v>1534</v>
      </c>
      <c r="H85" s="17">
        <v>1393</v>
      </c>
      <c r="I85" s="18">
        <f t="shared" si="8"/>
        <v>0.908083441981747</v>
      </c>
      <c r="J85" s="73" t="s">
        <v>302</v>
      </c>
    </row>
    <row r="86" spans="1:10">
      <c r="A86" s="40"/>
      <c r="B86" s="40"/>
      <c r="C86" s="6">
        <v>66</v>
      </c>
      <c r="D86" s="39" t="s">
        <v>104</v>
      </c>
      <c r="E86" s="7" t="s">
        <v>263</v>
      </c>
      <c r="F86" s="7" t="s">
        <v>264</v>
      </c>
      <c r="G86" s="58">
        <v>1934</v>
      </c>
      <c r="H86" s="58">
        <v>1685</v>
      </c>
      <c r="I86" s="72">
        <f t="shared" si="8"/>
        <v>0.871251292657704</v>
      </c>
      <c r="J86" s="73" t="s">
        <v>302</v>
      </c>
    </row>
    <row r="87" spans="1:10">
      <c r="A87" s="40"/>
      <c r="B87" s="40"/>
      <c r="C87" s="6">
        <v>67</v>
      </c>
      <c r="D87" s="41"/>
      <c r="E87" s="7" t="s">
        <v>265</v>
      </c>
      <c r="F87" s="7" t="s">
        <v>266</v>
      </c>
      <c r="G87" s="46"/>
      <c r="H87" s="46"/>
      <c r="I87" s="74"/>
      <c r="J87" s="73" t="s">
        <v>302</v>
      </c>
    </row>
    <row r="88" spans="1:10">
      <c r="A88" s="40"/>
      <c r="B88" s="40"/>
      <c r="C88" s="6">
        <v>68</v>
      </c>
      <c r="D88" s="42" t="s">
        <v>106</v>
      </c>
      <c r="E88" s="59"/>
      <c r="F88" s="7" t="s">
        <v>107</v>
      </c>
      <c r="G88" s="6">
        <v>686</v>
      </c>
      <c r="H88" s="6">
        <v>515</v>
      </c>
      <c r="I88" s="18">
        <f>H88/G88</f>
        <v>0.750728862973761</v>
      </c>
      <c r="J88" s="73" t="s">
        <v>302</v>
      </c>
    </row>
    <row r="89" spans="1:10">
      <c r="A89" s="40"/>
      <c r="B89" s="46"/>
      <c r="C89" s="43" t="s">
        <v>19</v>
      </c>
      <c r="D89" s="44"/>
      <c r="E89" s="44"/>
      <c r="F89" s="61"/>
      <c r="G89" s="8">
        <f>SUM(G85:G88)</f>
        <v>4154</v>
      </c>
      <c r="H89" s="8">
        <f>SUM(H85:H88)</f>
        <v>3593</v>
      </c>
      <c r="I89" s="20">
        <f>H89/G89</f>
        <v>0.864949446316803</v>
      </c>
      <c r="J89" s="75"/>
    </row>
    <row r="90" spans="1:10">
      <c r="A90" s="40"/>
      <c r="B90" s="88" t="s">
        <v>267</v>
      </c>
      <c r="C90" s="6">
        <v>69</v>
      </c>
      <c r="D90" s="42" t="s">
        <v>212</v>
      </c>
      <c r="E90" s="119"/>
      <c r="F90" s="7" t="s">
        <v>213</v>
      </c>
      <c r="G90" s="6">
        <v>503</v>
      </c>
      <c r="H90" s="6">
        <v>247</v>
      </c>
      <c r="I90" s="21">
        <f>H90/G90</f>
        <v>0.491053677932406</v>
      </c>
      <c r="J90" s="134" t="s">
        <v>268</v>
      </c>
    </row>
    <row r="91" spans="1:10">
      <c r="A91" s="40"/>
      <c r="B91" s="89"/>
      <c r="C91" s="48">
        <v>70</v>
      </c>
      <c r="D91" s="49" t="s">
        <v>210</v>
      </c>
      <c r="E91" s="65"/>
      <c r="F91" s="66" t="s">
        <v>211</v>
      </c>
      <c r="G91" s="48">
        <v>939</v>
      </c>
      <c r="H91" s="48">
        <v>573</v>
      </c>
      <c r="I91" s="77">
        <f t="shared" ref="I91:I92" si="12">H91/G91</f>
        <v>0.610223642172524</v>
      </c>
      <c r="J91" s="78" t="s">
        <v>305</v>
      </c>
    </row>
    <row r="92" spans="1:10">
      <c r="A92" s="40"/>
      <c r="B92" s="89"/>
      <c r="C92" s="48">
        <v>71</v>
      </c>
      <c r="D92" s="49" t="s">
        <v>208</v>
      </c>
      <c r="E92" s="65"/>
      <c r="F92" s="66" t="s">
        <v>209</v>
      </c>
      <c r="G92" s="48">
        <v>1216</v>
      </c>
      <c r="H92" s="48">
        <v>459</v>
      </c>
      <c r="I92" s="77">
        <f t="shared" si="12"/>
        <v>0.377467105263158</v>
      </c>
      <c r="J92" s="78" t="s">
        <v>305</v>
      </c>
    </row>
    <row r="93" spans="1:10">
      <c r="A93" s="40"/>
      <c r="B93" s="60"/>
      <c r="C93" s="43" t="s">
        <v>19</v>
      </c>
      <c r="D93" s="44"/>
      <c r="E93" s="44"/>
      <c r="F93" s="61"/>
      <c r="G93" s="19">
        <f>SUM(G90:G92)</f>
        <v>2658</v>
      </c>
      <c r="H93" s="19">
        <f>SUM(H90:H92)</f>
        <v>1279</v>
      </c>
      <c r="I93" s="22">
        <f>247/503</f>
        <v>0.491053677932406</v>
      </c>
      <c r="J93" s="75"/>
    </row>
    <row r="94" spans="1:10">
      <c r="A94" s="46"/>
      <c r="B94" s="51" t="s">
        <v>51</v>
      </c>
      <c r="C94" s="52"/>
      <c r="D94" s="52"/>
      <c r="E94" s="52"/>
      <c r="F94" s="68"/>
      <c r="G94" s="23">
        <f>SUM(G84,G89,G93)</f>
        <v>8205</v>
      </c>
      <c r="H94" s="23">
        <f>SUM(H84,H89,H93)</f>
        <v>6071</v>
      </c>
      <c r="I94" s="24">
        <f>5039/6050</f>
        <v>0.832892561983471</v>
      </c>
      <c r="J94" s="79"/>
    </row>
    <row r="95" spans="1:10">
      <c r="A95" s="90" t="s">
        <v>108</v>
      </c>
      <c r="B95" s="11" t="s">
        <v>112</v>
      </c>
      <c r="C95" s="6">
        <v>72</v>
      </c>
      <c r="D95" s="42" t="s">
        <v>115</v>
      </c>
      <c r="E95" s="63"/>
      <c r="F95" s="7" t="s">
        <v>116</v>
      </c>
      <c r="G95" s="17">
        <v>2046</v>
      </c>
      <c r="H95" s="17">
        <v>2029</v>
      </c>
      <c r="I95" s="18">
        <f>H95/G95</f>
        <v>0.99169110459433</v>
      </c>
      <c r="J95" s="73" t="s">
        <v>302</v>
      </c>
    </row>
    <row r="96" spans="1:10">
      <c r="A96" s="89"/>
      <c r="B96" s="91"/>
      <c r="C96" s="6">
        <v>73</v>
      </c>
      <c r="D96" s="39" t="s">
        <v>113</v>
      </c>
      <c r="E96" s="62" t="s">
        <v>277</v>
      </c>
      <c r="F96" s="7" t="s">
        <v>278</v>
      </c>
      <c r="G96" s="58">
        <v>1517</v>
      </c>
      <c r="H96" s="58">
        <v>1428</v>
      </c>
      <c r="I96" s="72">
        <f>H96/G96</f>
        <v>0.941331575477917</v>
      </c>
      <c r="J96" s="73" t="s">
        <v>302</v>
      </c>
    </row>
    <row r="97" spans="1:10">
      <c r="A97" s="89"/>
      <c r="B97" s="91"/>
      <c r="C97" s="6">
        <v>74</v>
      </c>
      <c r="D97" s="41"/>
      <c r="E97" s="62" t="s">
        <v>279</v>
      </c>
      <c r="F97" s="7" t="s">
        <v>280</v>
      </c>
      <c r="G97" s="46"/>
      <c r="H97" s="46"/>
      <c r="I97" s="74"/>
      <c r="J97" s="73" t="s">
        <v>302</v>
      </c>
    </row>
    <row r="98" spans="1:10">
      <c r="A98" s="89"/>
      <c r="B98" s="92"/>
      <c r="C98" s="43" t="s">
        <v>19</v>
      </c>
      <c r="D98" s="44"/>
      <c r="E98" s="44"/>
      <c r="F98" s="61"/>
      <c r="G98" s="19">
        <f>SUM(G95:G97)</f>
        <v>3563</v>
      </c>
      <c r="H98" s="19">
        <f>SUM(H95:H97)</f>
        <v>3457</v>
      </c>
      <c r="I98" s="20">
        <f>H98/G98</f>
        <v>0.970249789503228</v>
      </c>
      <c r="J98" s="75"/>
    </row>
    <row r="99" spans="1:10">
      <c r="A99" s="89"/>
      <c r="B99" s="11" t="s">
        <v>117</v>
      </c>
      <c r="C99" s="6">
        <v>75</v>
      </c>
      <c r="D99" s="42" t="s">
        <v>118</v>
      </c>
      <c r="E99" s="59"/>
      <c r="F99" s="7" t="s">
        <v>119</v>
      </c>
      <c r="G99" s="17">
        <v>3174</v>
      </c>
      <c r="H99" s="17">
        <v>3001</v>
      </c>
      <c r="I99" s="18">
        <f>H99/G99</f>
        <v>0.945494643982357</v>
      </c>
      <c r="J99" s="73" t="s">
        <v>302</v>
      </c>
    </row>
    <row r="100" spans="1:10">
      <c r="A100" s="89"/>
      <c r="B100" s="46"/>
      <c r="C100" s="43" t="s">
        <v>19</v>
      </c>
      <c r="D100" s="44"/>
      <c r="E100" s="44"/>
      <c r="F100" s="61"/>
      <c r="G100" s="19">
        <f>SUM(G99:G99)</f>
        <v>3174</v>
      </c>
      <c r="H100" s="19">
        <f>SUM(H99:H99)</f>
        <v>3001</v>
      </c>
      <c r="I100" s="20">
        <f>H100/G100</f>
        <v>0.945494643982357</v>
      </c>
      <c r="J100" s="75"/>
    </row>
    <row r="101" spans="1:10">
      <c r="A101" s="89"/>
      <c r="B101" s="11" t="s">
        <v>109</v>
      </c>
      <c r="C101" s="11">
        <v>76</v>
      </c>
      <c r="D101" s="39" t="s">
        <v>110</v>
      </c>
      <c r="E101" s="7" t="s">
        <v>269</v>
      </c>
      <c r="F101" s="7" t="s">
        <v>270</v>
      </c>
      <c r="G101" s="58">
        <v>5774</v>
      </c>
      <c r="H101" s="58">
        <v>5218</v>
      </c>
      <c r="I101" s="72">
        <f>H101/G101</f>
        <v>0.903706269483893</v>
      </c>
      <c r="J101" s="73" t="s">
        <v>302</v>
      </c>
    </row>
    <row r="102" spans="1:10">
      <c r="A102" s="89"/>
      <c r="B102" s="40"/>
      <c r="C102" s="40"/>
      <c r="D102" s="93"/>
      <c r="E102" s="7" t="s">
        <v>271</v>
      </c>
      <c r="F102" s="7" t="s">
        <v>272</v>
      </c>
      <c r="G102" s="40"/>
      <c r="H102" s="40"/>
      <c r="I102" s="135"/>
      <c r="J102" s="73" t="s">
        <v>302</v>
      </c>
    </row>
    <row r="103" spans="1:10">
      <c r="A103" s="89"/>
      <c r="B103" s="40"/>
      <c r="C103" s="40"/>
      <c r="D103" s="94"/>
      <c r="E103" s="7" t="s">
        <v>273</v>
      </c>
      <c r="F103" s="7" t="s">
        <v>274</v>
      </c>
      <c r="G103" s="40"/>
      <c r="H103" s="40"/>
      <c r="I103" s="135"/>
      <c r="J103" s="73" t="s">
        <v>302</v>
      </c>
    </row>
    <row r="104" spans="1:10">
      <c r="A104" s="89"/>
      <c r="B104" s="40"/>
      <c r="C104" s="46"/>
      <c r="D104" s="95"/>
      <c r="E104" s="7" t="s">
        <v>275</v>
      </c>
      <c r="F104" s="7" t="s">
        <v>276</v>
      </c>
      <c r="G104" s="46"/>
      <c r="H104" s="46"/>
      <c r="I104" s="74"/>
      <c r="J104" s="73" t="s">
        <v>302</v>
      </c>
    </row>
    <row r="105" spans="1:10">
      <c r="A105" s="89"/>
      <c r="B105" s="46"/>
      <c r="C105" s="43" t="s">
        <v>19</v>
      </c>
      <c r="D105" s="44"/>
      <c r="E105" s="44"/>
      <c r="F105" s="61"/>
      <c r="G105" s="120">
        <f>G101</f>
        <v>5774</v>
      </c>
      <c r="H105" s="120">
        <f>H101</f>
        <v>5218</v>
      </c>
      <c r="I105" s="136">
        <f>H105/G105</f>
        <v>0.903706269483893</v>
      </c>
      <c r="J105" s="75"/>
    </row>
    <row r="106" spans="1:10">
      <c r="A106" s="89"/>
      <c r="B106" s="11" t="s">
        <v>129</v>
      </c>
      <c r="C106" s="6">
        <v>77</v>
      </c>
      <c r="D106" s="42" t="s">
        <v>130</v>
      </c>
      <c r="E106" s="59"/>
      <c r="F106" s="7" t="s">
        <v>131</v>
      </c>
      <c r="G106" s="121">
        <v>1168</v>
      </c>
      <c r="H106" s="17">
        <v>1111</v>
      </c>
      <c r="I106" s="18">
        <f>H106/G106</f>
        <v>0.951198630136986</v>
      </c>
      <c r="J106" s="73" t="s">
        <v>221</v>
      </c>
    </row>
    <row r="107" spans="1:10">
      <c r="A107" s="89"/>
      <c r="B107" s="12"/>
      <c r="C107" s="6">
        <v>78</v>
      </c>
      <c r="D107" s="42" t="s">
        <v>132</v>
      </c>
      <c r="E107" s="59"/>
      <c r="F107" s="7" t="s">
        <v>133</v>
      </c>
      <c r="G107" s="121">
        <v>1483</v>
      </c>
      <c r="H107" s="17">
        <v>1013</v>
      </c>
      <c r="I107" s="18">
        <f>H107/G107</f>
        <v>0.683074848280512</v>
      </c>
      <c r="J107" s="73" t="s">
        <v>221</v>
      </c>
    </row>
    <row r="108" spans="1:10">
      <c r="A108" s="89"/>
      <c r="B108" s="13"/>
      <c r="C108" s="43" t="s">
        <v>19</v>
      </c>
      <c r="D108" s="44"/>
      <c r="E108" s="44"/>
      <c r="F108" s="61"/>
      <c r="G108" s="19">
        <f>SUM(G106:G107)</f>
        <v>2651</v>
      </c>
      <c r="H108" s="19">
        <f>SUM(H106:H107)</f>
        <v>2124</v>
      </c>
      <c r="I108" s="20">
        <f>H108/G108</f>
        <v>0.801207091663523</v>
      </c>
      <c r="J108" s="75"/>
    </row>
    <row r="109" spans="1:10">
      <c r="A109" s="89"/>
      <c r="B109" s="11" t="s">
        <v>121</v>
      </c>
      <c r="C109" s="6">
        <v>79</v>
      </c>
      <c r="D109" s="39" t="s">
        <v>281</v>
      </c>
      <c r="E109" s="7" t="s">
        <v>122</v>
      </c>
      <c r="F109" s="7" t="s">
        <v>282</v>
      </c>
      <c r="G109" s="58">
        <v>1300</v>
      </c>
      <c r="H109" s="58">
        <v>1083</v>
      </c>
      <c r="I109" s="72">
        <f t="shared" si="8"/>
        <v>0.833076923076923</v>
      </c>
      <c r="J109" s="73" t="s">
        <v>302</v>
      </c>
    </row>
    <row r="110" spans="1:10">
      <c r="A110" s="89"/>
      <c r="B110" s="12"/>
      <c r="C110" s="6">
        <v>80</v>
      </c>
      <c r="D110" s="54"/>
      <c r="E110" s="15" t="s">
        <v>147</v>
      </c>
      <c r="F110" s="7" t="s">
        <v>148</v>
      </c>
      <c r="G110" s="121">
        <v>1617</v>
      </c>
      <c r="H110" s="17">
        <v>1283</v>
      </c>
      <c r="I110" s="18">
        <f t="shared" si="8"/>
        <v>0.793444650587508</v>
      </c>
      <c r="J110" s="73" t="s">
        <v>221</v>
      </c>
    </row>
    <row r="111" spans="1:10">
      <c r="A111" s="89"/>
      <c r="B111" s="40"/>
      <c r="C111" s="6">
        <v>81</v>
      </c>
      <c r="D111" s="93"/>
      <c r="E111" s="15" t="s">
        <v>145</v>
      </c>
      <c r="F111" s="7" t="s">
        <v>146</v>
      </c>
      <c r="G111" s="121">
        <v>1207</v>
      </c>
      <c r="H111" s="17">
        <v>861</v>
      </c>
      <c r="I111" s="18">
        <f t="shared" si="8"/>
        <v>0.713338856669428</v>
      </c>
      <c r="J111" s="73" t="s">
        <v>221</v>
      </c>
    </row>
    <row r="112" spans="1:10">
      <c r="A112" s="89"/>
      <c r="B112" s="40"/>
      <c r="C112" s="6">
        <v>82</v>
      </c>
      <c r="D112" s="93"/>
      <c r="E112" s="122" t="s">
        <v>128</v>
      </c>
      <c r="F112" s="7" t="s">
        <v>150</v>
      </c>
      <c r="G112" s="17">
        <v>1741</v>
      </c>
      <c r="H112" s="17">
        <v>1243</v>
      </c>
      <c r="I112" s="18">
        <f t="shared" si="8"/>
        <v>0.713957495692131</v>
      </c>
      <c r="J112" s="73" t="s">
        <v>221</v>
      </c>
    </row>
    <row r="113" spans="1:10">
      <c r="A113" s="89"/>
      <c r="B113" s="40"/>
      <c r="C113" s="6">
        <v>83</v>
      </c>
      <c r="D113" s="93"/>
      <c r="E113" s="122" t="s">
        <v>126</v>
      </c>
      <c r="F113" s="7" t="s">
        <v>127</v>
      </c>
      <c r="G113" s="121">
        <v>775</v>
      </c>
      <c r="H113" s="17">
        <v>453</v>
      </c>
      <c r="I113" s="18">
        <f t="shared" si="8"/>
        <v>0.584516129032258</v>
      </c>
      <c r="J113" s="73" t="s">
        <v>221</v>
      </c>
    </row>
    <row r="114" spans="1:10">
      <c r="A114" s="89"/>
      <c r="B114" s="46"/>
      <c r="C114" s="43" t="s">
        <v>19</v>
      </c>
      <c r="D114" s="44"/>
      <c r="E114" s="44"/>
      <c r="F114" s="61"/>
      <c r="G114" s="19">
        <f>SUM(G109:G113)</f>
        <v>6640</v>
      </c>
      <c r="H114" s="19">
        <f>SUM(H109:H113)</f>
        <v>4923</v>
      </c>
      <c r="I114" s="20">
        <f t="shared" si="8"/>
        <v>0.741415662650602</v>
      </c>
      <c r="J114" s="75"/>
    </row>
    <row r="115" spans="1:10">
      <c r="A115" s="60"/>
      <c r="B115" s="51" t="s">
        <v>51</v>
      </c>
      <c r="C115" s="52"/>
      <c r="D115" s="52"/>
      <c r="E115" s="52"/>
      <c r="F115" s="68"/>
      <c r="G115" s="123">
        <f>SUM(G98,G100,G105,G108,G114)</f>
        <v>21802</v>
      </c>
      <c r="H115" s="123">
        <f>SUM(H98,H100,H105,H108,H114)</f>
        <v>18723</v>
      </c>
      <c r="I115" s="24">
        <f t="shared" si="8"/>
        <v>0.858774424364737</v>
      </c>
      <c r="J115" s="79"/>
    </row>
    <row r="116" spans="1:10">
      <c r="A116" s="32" t="s">
        <v>134</v>
      </c>
      <c r="B116" s="96"/>
      <c r="C116" s="96"/>
      <c r="D116" s="96"/>
      <c r="E116" s="96"/>
      <c r="F116" s="96"/>
      <c r="G116" s="33">
        <f>SUM(G43,G58,G71,G82,G94,G115)</f>
        <v>95326</v>
      </c>
      <c r="H116" s="33">
        <f>SUM(H43,H58,H71,H82,H94,H115)</f>
        <v>78871</v>
      </c>
      <c r="I116" s="34">
        <f>77136/89489</f>
        <v>0.861960687905776</v>
      </c>
      <c r="J116" s="137"/>
    </row>
    <row r="117" ht="39" customHeight="true" spans="1:10">
      <c r="A117" s="97" t="s">
        <v>308</v>
      </c>
      <c r="B117" s="98"/>
      <c r="C117" s="98"/>
      <c r="D117" s="98"/>
      <c r="E117" s="98"/>
      <c r="F117" s="98"/>
      <c r="G117" s="98"/>
      <c r="H117" s="98"/>
      <c r="I117" s="98"/>
      <c r="J117" s="138"/>
    </row>
    <row r="118" ht="39" customHeight="true" spans="1:10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</row>
    <row r="119" ht="35.1" customHeight="true" spans="1:10">
      <c r="A119" s="101" t="s">
        <v>309</v>
      </c>
      <c r="B119" s="102"/>
      <c r="C119" s="102"/>
      <c r="D119" s="102"/>
      <c r="E119" s="102"/>
      <c r="F119" s="102"/>
      <c r="G119" s="102"/>
      <c r="H119" s="102"/>
      <c r="I119" s="102"/>
      <c r="J119" s="102"/>
    </row>
    <row r="120" spans="1:10">
      <c r="A120" s="103" t="s">
        <v>284</v>
      </c>
      <c r="B120" s="104" t="s">
        <v>285</v>
      </c>
      <c r="C120" s="105"/>
      <c r="D120" s="106"/>
      <c r="E120" s="103" t="s">
        <v>286</v>
      </c>
      <c r="F120" s="124" t="s">
        <v>287</v>
      </c>
      <c r="G120" s="125"/>
      <c r="H120" s="124" t="s">
        <v>288</v>
      </c>
      <c r="I120" s="139"/>
      <c r="J120" s="140"/>
    </row>
    <row r="121" customHeight="true" spans="1:10">
      <c r="A121" s="107">
        <v>1</v>
      </c>
      <c r="B121" s="108" t="s">
        <v>9</v>
      </c>
      <c r="C121" s="105"/>
      <c r="D121" s="106"/>
      <c r="E121" s="14">
        <v>147</v>
      </c>
      <c r="F121" s="126">
        <f>E121/H43</f>
        <v>0.00504807692307692</v>
      </c>
      <c r="G121" s="127"/>
      <c r="H121" s="128">
        <v>147</v>
      </c>
      <c r="I121" s="139"/>
      <c r="J121" s="140"/>
    </row>
    <row r="122" customHeight="true" spans="1:10">
      <c r="A122" s="107">
        <v>2</v>
      </c>
      <c r="B122" s="108" t="s">
        <v>52</v>
      </c>
      <c r="C122" s="105"/>
      <c r="D122" s="106"/>
      <c r="E122" s="14">
        <v>15</v>
      </c>
      <c r="F122" s="126">
        <f>E122/H58</f>
        <v>0.00118605202814897</v>
      </c>
      <c r="G122" s="127"/>
      <c r="H122" s="128">
        <v>14</v>
      </c>
      <c r="I122" s="139"/>
      <c r="J122" s="140"/>
    </row>
    <row r="123" customHeight="true" spans="1:10">
      <c r="A123" s="107">
        <v>3</v>
      </c>
      <c r="B123" s="108" t="s">
        <v>70</v>
      </c>
      <c r="C123" s="105"/>
      <c r="D123" s="106"/>
      <c r="E123" s="14">
        <v>308</v>
      </c>
      <c r="F123" s="126">
        <f>E123/H71</f>
        <v>0.0422670509125841</v>
      </c>
      <c r="G123" s="127"/>
      <c r="H123" s="128">
        <v>65</v>
      </c>
      <c r="I123" s="139"/>
      <c r="J123" s="140"/>
    </row>
    <row r="124" customHeight="true" spans="1:10">
      <c r="A124" s="107">
        <v>4</v>
      </c>
      <c r="B124" s="108" t="s">
        <v>82</v>
      </c>
      <c r="C124" s="105"/>
      <c r="D124" s="106"/>
      <c r="E124" s="14">
        <v>21</v>
      </c>
      <c r="F124" s="126">
        <f>E124/H82</f>
        <v>0.00418076846506072</v>
      </c>
      <c r="G124" s="127"/>
      <c r="H124" s="128">
        <v>21</v>
      </c>
      <c r="I124" s="139"/>
      <c r="J124" s="140"/>
    </row>
    <row r="125" customHeight="true" spans="1:10">
      <c r="A125" s="107">
        <v>5</v>
      </c>
      <c r="B125" s="108" t="s">
        <v>97</v>
      </c>
      <c r="C125" s="105"/>
      <c r="D125" s="106"/>
      <c r="E125" s="14">
        <v>3</v>
      </c>
      <c r="F125" s="126">
        <f>E125/H94</f>
        <v>0.00049415252841377</v>
      </c>
      <c r="G125" s="127"/>
      <c r="H125" s="128">
        <v>3</v>
      </c>
      <c r="I125" s="139"/>
      <c r="J125" s="140"/>
    </row>
    <row r="126" customHeight="true" spans="1:10">
      <c r="A126" s="107">
        <v>6</v>
      </c>
      <c r="B126" s="108" t="s">
        <v>108</v>
      </c>
      <c r="C126" s="105"/>
      <c r="D126" s="106"/>
      <c r="E126" s="14">
        <v>148</v>
      </c>
      <c r="F126" s="126">
        <f>E126/H115</f>
        <v>0.00790471612455269</v>
      </c>
      <c r="G126" s="127"/>
      <c r="H126" s="128">
        <v>62</v>
      </c>
      <c r="I126" s="139"/>
      <c r="J126" s="140"/>
    </row>
    <row r="127" customHeight="true" spans="1:10">
      <c r="A127" s="109" t="s">
        <v>134</v>
      </c>
      <c r="B127" s="110"/>
      <c r="C127" s="110"/>
      <c r="D127" s="111"/>
      <c r="E127" s="129">
        <f>SUM(E121:E126)</f>
        <v>642</v>
      </c>
      <c r="F127" s="130">
        <f>E127/G116</f>
        <v>0.00673478379455762</v>
      </c>
      <c r="G127" s="131"/>
      <c r="H127" s="132">
        <f>SUM(H121:J126)</f>
        <v>312</v>
      </c>
      <c r="I127" s="141"/>
      <c r="J127" s="142"/>
    </row>
  </sheetData>
  <mergeCells count="124">
    <mergeCell ref="A1:J1"/>
    <mergeCell ref="C13:F13"/>
    <mergeCell ref="C19:F19"/>
    <mergeCell ref="C29:F29"/>
    <mergeCell ref="D32:E32"/>
    <mergeCell ref="D33:E33"/>
    <mergeCell ref="D35:E35"/>
    <mergeCell ref="D37:E37"/>
    <mergeCell ref="D39:E39"/>
    <mergeCell ref="D40:E40"/>
    <mergeCell ref="D41:E41"/>
    <mergeCell ref="C42:F42"/>
    <mergeCell ref="B43:F43"/>
    <mergeCell ref="C45:F45"/>
    <mergeCell ref="C49:F49"/>
    <mergeCell ref="C52:F52"/>
    <mergeCell ref="C57:F57"/>
    <mergeCell ref="B58:F58"/>
    <mergeCell ref="C64:F64"/>
    <mergeCell ref="C70:F70"/>
    <mergeCell ref="B71:F71"/>
    <mergeCell ref="C73:F73"/>
    <mergeCell ref="C76:F76"/>
    <mergeCell ref="D77:E77"/>
    <mergeCell ref="D78:E78"/>
    <mergeCell ref="C81:F81"/>
    <mergeCell ref="B82:F82"/>
    <mergeCell ref="C84:F84"/>
    <mergeCell ref="C89:F89"/>
    <mergeCell ref="C93:F93"/>
    <mergeCell ref="B94:F94"/>
    <mergeCell ref="C98:F98"/>
    <mergeCell ref="C100:F100"/>
    <mergeCell ref="C105:F105"/>
    <mergeCell ref="C108:F108"/>
    <mergeCell ref="C114:F114"/>
    <mergeCell ref="B115:F115"/>
    <mergeCell ref="A116:F116"/>
    <mergeCell ref="A117:J117"/>
    <mergeCell ref="A118:J118"/>
    <mergeCell ref="A119:J119"/>
    <mergeCell ref="B120:D120"/>
    <mergeCell ref="F120:G120"/>
    <mergeCell ref="H120:J120"/>
    <mergeCell ref="B121:D121"/>
    <mergeCell ref="F121:G121"/>
    <mergeCell ref="H121:J121"/>
    <mergeCell ref="B122:D122"/>
    <mergeCell ref="F122:G122"/>
    <mergeCell ref="H122:J122"/>
    <mergeCell ref="B123:D123"/>
    <mergeCell ref="F123:G123"/>
    <mergeCell ref="H123:J123"/>
    <mergeCell ref="B124:D124"/>
    <mergeCell ref="F124:G124"/>
    <mergeCell ref="H124:J124"/>
    <mergeCell ref="B125:D125"/>
    <mergeCell ref="F125:G125"/>
    <mergeCell ref="H125:J125"/>
    <mergeCell ref="B126:D126"/>
    <mergeCell ref="F126:G126"/>
    <mergeCell ref="H126:J126"/>
    <mergeCell ref="A127:D127"/>
    <mergeCell ref="F127:G127"/>
    <mergeCell ref="H127:J127"/>
    <mergeCell ref="A3:A43"/>
    <mergeCell ref="A44:A58"/>
    <mergeCell ref="A59:A71"/>
    <mergeCell ref="A72:A82"/>
    <mergeCell ref="A83:A94"/>
    <mergeCell ref="A95:A115"/>
    <mergeCell ref="B3:B13"/>
    <mergeCell ref="B14:B19"/>
    <mergeCell ref="B20:B29"/>
    <mergeCell ref="B30:B42"/>
    <mergeCell ref="B44:B45"/>
    <mergeCell ref="B46:B49"/>
    <mergeCell ref="B50:B52"/>
    <mergeCell ref="B53:B57"/>
    <mergeCell ref="B59:B64"/>
    <mergeCell ref="B65:B70"/>
    <mergeCell ref="B72:B73"/>
    <mergeCell ref="B74:B76"/>
    <mergeCell ref="B77:B81"/>
    <mergeCell ref="B83:B84"/>
    <mergeCell ref="B85:B89"/>
    <mergeCell ref="B90:B93"/>
    <mergeCell ref="B95:B98"/>
    <mergeCell ref="B99:B100"/>
    <mergeCell ref="B101:B105"/>
    <mergeCell ref="B106:B108"/>
    <mergeCell ref="B109:B114"/>
    <mergeCell ref="C101:C104"/>
    <mergeCell ref="D3:D4"/>
    <mergeCell ref="D6:D7"/>
    <mergeCell ref="D25:D26"/>
    <mergeCell ref="D46:D47"/>
    <mergeCell ref="D53:D56"/>
    <mergeCell ref="D65:D69"/>
    <mergeCell ref="D86:D87"/>
    <mergeCell ref="D96:D97"/>
    <mergeCell ref="D101:D104"/>
    <mergeCell ref="D109:D113"/>
    <mergeCell ref="G3:G4"/>
    <mergeCell ref="G6:G7"/>
    <mergeCell ref="G25:G26"/>
    <mergeCell ref="G46:G47"/>
    <mergeCell ref="G86:G87"/>
    <mergeCell ref="G96:G97"/>
    <mergeCell ref="G101:G104"/>
    <mergeCell ref="H3:H4"/>
    <mergeCell ref="H6:H7"/>
    <mergeCell ref="H25:H26"/>
    <mergeCell ref="H46:H47"/>
    <mergeCell ref="H86:H87"/>
    <mergeCell ref="H96:H97"/>
    <mergeCell ref="H101:H104"/>
    <mergeCell ref="I3:I4"/>
    <mergeCell ref="I6:I7"/>
    <mergeCell ref="I25:I26"/>
    <mergeCell ref="I46:I47"/>
    <mergeCell ref="I86:I87"/>
    <mergeCell ref="I96:I97"/>
    <mergeCell ref="I101:I104"/>
  </mergeCells>
  <printOptions horizontalCentered="true"/>
  <pageMargins left="0.708661417322835" right="0.708661417322835" top="0.708661417322835" bottom="0.708661417322835" header="0.31496062992126" footer="0.31496062992126"/>
  <pageSetup paperSize="9" scale="95" fitToHeight="2" orientation="portrait"/>
  <headerFooter>
    <oddFooter>&amp;C第 &amp;P 页，共 &amp;N 页</oddFooter>
  </headerFooter>
  <rowBreaks count="2" manualBreakCount="2">
    <brk id="52" max="9" man="1"/>
    <brk id="105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"/>
  <sheetViews>
    <sheetView tabSelected="1" view="pageBreakPreview" zoomScaleNormal="100" zoomScaleSheetLayoutView="100" topLeftCell="A93" workbookViewId="0">
      <selection activeCell="A1" sqref="A1:H134"/>
    </sheetView>
  </sheetViews>
  <sheetFormatPr defaultColWidth="9" defaultRowHeight="13.5" outlineLevelCol="7"/>
  <cols>
    <col min="1" max="1" width="5.625" style="1" customWidth="true"/>
    <col min="2" max="2" width="6.75" style="1" customWidth="true"/>
    <col min="3" max="3" width="3.625" style="1" customWidth="true"/>
    <col min="4" max="4" width="20.5" style="2" customWidth="true"/>
    <col min="5" max="5" width="18.75" style="1" customWidth="true"/>
    <col min="6" max="6" width="8.875" style="1" customWidth="true"/>
    <col min="7" max="7" width="10.75" style="1" customWidth="true"/>
    <col min="8" max="8" width="8" style="1" customWidth="true"/>
  </cols>
  <sheetData>
    <row r="1" ht="18" customHeight="true" spans="1:1">
      <c r="A1" s="1" t="s">
        <v>310</v>
      </c>
    </row>
    <row r="2" ht="33" customHeight="true" spans="1:8">
      <c r="A2" s="3" t="s">
        <v>311</v>
      </c>
      <c r="B2" s="4"/>
      <c r="C2" s="4"/>
      <c r="D2" s="4"/>
      <c r="E2" s="4"/>
      <c r="F2" s="4"/>
      <c r="G2" s="4"/>
      <c r="H2" s="4"/>
    </row>
    <row r="3" ht="27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6" t="s">
        <v>312</v>
      </c>
    </row>
    <row r="4" customHeight="true" spans="1:8">
      <c r="A4" s="6" t="s">
        <v>9</v>
      </c>
      <c r="B4" s="6" t="s">
        <v>31</v>
      </c>
      <c r="C4" s="6">
        <v>1</v>
      </c>
      <c r="D4" s="7" t="s">
        <v>232</v>
      </c>
      <c r="E4" s="7" t="s">
        <v>233</v>
      </c>
      <c r="F4" s="17">
        <v>2106</v>
      </c>
      <c r="G4" s="17">
        <v>2106</v>
      </c>
      <c r="H4" s="18">
        <f>G4/F4</f>
        <v>1</v>
      </c>
    </row>
    <row r="5" customHeight="true" spans="1:8">
      <c r="A5" s="6"/>
      <c r="B5" s="6"/>
      <c r="C5" s="6">
        <v>2</v>
      </c>
      <c r="D5" s="7" t="s">
        <v>234</v>
      </c>
      <c r="E5" s="7" t="s">
        <v>235</v>
      </c>
      <c r="F5" s="17"/>
      <c r="G5" s="17"/>
      <c r="H5" s="18"/>
    </row>
    <row r="6" customHeight="true" spans="1:8">
      <c r="A6" s="6"/>
      <c r="B6" s="6"/>
      <c r="C6" s="6">
        <v>3</v>
      </c>
      <c r="D6" s="7" t="s">
        <v>34</v>
      </c>
      <c r="E6" s="7" t="s">
        <v>35</v>
      </c>
      <c r="F6" s="17">
        <v>1455</v>
      </c>
      <c r="G6" s="17">
        <v>1455</v>
      </c>
      <c r="H6" s="18">
        <f>G6/F6</f>
        <v>1</v>
      </c>
    </row>
    <row r="7" customHeight="true" spans="1:8">
      <c r="A7" s="6"/>
      <c r="B7" s="6"/>
      <c r="C7" s="6">
        <v>4</v>
      </c>
      <c r="D7" s="7" t="s">
        <v>236</v>
      </c>
      <c r="E7" s="7" t="s">
        <v>237</v>
      </c>
      <c r="F7" s="17">
        <v>2571</v>
      </c>
      <c r="G7" s="17">
        <v>2571</v>
      </c>
      <c r="H7" s="18">
        <f>G7/F7</f>
        <v>1</v>
      </c>
    </row>
    <row r="8" customHeight="true" spans="1:8">
      <c r="A8" s="6"/>
      <c r="B8" s="6"/>
      <c r="C8" s="6">
        <v>5</v>
      </c>
      <c r="D8" s="7" t="s">
        <v>238</v>
      </c>
      <c r="E8" s="7" t="s">
        <v>239</v>
      </c>
      <c r="F8" s="17"/>
      <c r="G8" s="17"/>
      <c r="H8" s="18"/>
    </row>
    <row r="9" customHeight="true" spans="1:8">
      <c r="A9" s="6"/>
      <c r="B9" s="6"/>
      <c r="C9" s="6">
        <v>6</v>
      </c>
      <c r="D9" s="7" t="s">
        <v>38</v>
      </c>
      <c r="E9" s="7" t="s">
        <v>39</v>
      </c>
      <c r="F9" s="17">
        <v>2917</v>
      </c>
      <c r="G9" s="17">
        <v>2917</v>
      </c>
      <c r="H9" s="18">
        <f>G9/F9</f>
        <v>1</v>
      </c>
    </row>
    <row r="10" customHeight="true" spans="1:8">
      <c r="A10" s="6"/>
      <c r="B10" s="6"/>
      <c r="C10" s="6">
        <v>7</v>
      </c>
      <c r="D10" s="7" t="s">
        <v>40</v>
      </c>
      <c r="E10" s="7" t="s">
        <v>41</v>
      </c>
      <c r="F10" s="17">
        <v>2482</v>
      </c>
      <c r="G10" s="17">
        <v>2482</v>
      </c>
      <c r="H10" s="18">
        <f t="shared" ref="H10:H26" si="0">G10/F10</f>
        <v>1</v>
      </c>
    </row>
    <row r="11" customHeight="true" spans="1:8">
      <c r="A11" s="6"/>
      <c r="B11" s="6"/>
      <c r="C11" s="6">
        <v>8</v>
      </c>
      <c r="D11" s="7" t="s">
        <v>136</v>
      </c>
      <c r="E11" s="7" t="s">
        <v>43</v>
      </c>
      <c r="F11" s="17">
        <v>885</v>
      </c>
      <c r="G11" s="17">
        <v>885</v>
      </c>
      <c r="H11" s="18">
        <f t="shared" si="0"/>
        <v>1</v>
      </c>
    </row>
    <row r="12" customHeight="true" spans="1:8">
      <c r="A12" s="6"/>
      <c r="B12" s="6"/>
      <c r="C12" s="6">
        <v>9</v>
      </c>
      <c r="D12" s="7" t="s">
        <v>44</v>
      </c>
      <c r="E12" s="7" t="s">
        <v>45</v>
      </c>
      <c r="F12" s="17">
        <v>891</v>
      </c>
      <c r="G12" s="17">
        <v>891</v>
      </c>
      <c r="H12" s="18">
        <f t="shared" si="0"/>
        <v>1</v>
      </c>
    </row>
    <row r="13" customHeight="true" spans="1:8">
      <c r="A13" s="6"/>
      <c r="B13" s="6"/>
      <c r="C13" s="6">
        <v>10</v>
      </c>
      <c r="D13" s="7" t="s">
        <v>46</v>
      </c>
      <c r="E13" s="7" t="s">
        <v>47</v>
      </c>
      <c r="F13" s="17">
        <v>1313</v>
      </c>
      <c r="G13" s="17">
        <v>1313</v>
      </c>
      <c r="H13" s="18">
        <f t="shared" si="0"/>
        <v>1</v>
      </c>
    </row>
    <row r="14" customHeight="true" spans="1:8">
      <c r="A14" s="6"/>
      <c r="B14" s="6"/>
      <c r="C14" s="8" t="s">
        <v>19</v>
      </c>
      <c r="D14" s="8"/>
      <c r="E14" s="8"/>
      <c r="F14" s="19">
        <f>SUM(F4:F13)</f>
        <v>14620</v>
      </c>
      <c r="G14" s="19">
        <f>SUM(G4:G13)</f>
        <v>14620</v>
      </c>
      <c r="H14" s="20">
        <f t="shared" si="0"/>
        <v>1</v>
      </c>
    </row>
    <row r="15" customHeight="true" spans="1:8">
      <c r="A15" s="6"/>
      <c r="B15" s="6" t="s">
        <v>303</v>
      </c>
      <c r="C15" s="6">
        <v>11</v>
      </c>
      <c r="D15" s="7" t="s">
        <v>313</v>
      </c>
      <c r="E15" s="7" t="s">
        <v>229</v>
      </c>
      <c r="F15" s="17">
        <v>764</v>
      </c>
      <c r="G15" s="17">
        <v>764</v>
      </c>
      <c r="H15" s="18">
        <f t="shared" si="0"/>
        <v>1</v>
      </c>
    </row>
    <row r="16" customHeight="true" spans="1:8">
      <c r="A16" s="6"/>
      <c r="B16" s="6"/>
      <c r="C16" s="6">
        <v>12</v>
      </c>
      <c r="D16" s="9" t="s">
        <v>314</v>
      </c>
      <c r="E16" s="7" t="s">
        <v>231</v>
      </c>
      <c r="F16" s="17">
        <v>640</v>
      </c>
      <c r="G16" s="17">
        <v>640</v>
      </c>
      <c r="H16" s="18">
        <f t="shared" si="0"/>
        <v>1</v>
      </c>
    </row>
    <row r="17" customHeight="true" spans="1:8">
      <c r="A17" s="6"/>
      <c r="B17" s="6"/>
      <c r="C17" s="6">
        <v>13</v>
      </c>
      <c r="D17" s="9" t="s">
        <v>315</v>
      </c>
      <c r="E17" s="7" t="s">
        <v>227</v>
      </c>
      <c r="F17" s="17">
        <v>676</v>
      </c>
      <c r="G17" s="17">
        <v>673</v>
      </c>
      <c r="H17" s="18">
        <f t="shared" si="0"/>
        <v>0.995562130177515</v>
      </c>
    </row>
    <row r="18" customHeight="true" spans="1:8">
      <c r="A18" s="6"/>
      <c r="B18" s="6"/>
      <c r="C18" s="6">
        <v>14</v>
      </c>
      <c r="D18" s="9" t="s">
        <v>316</v>
      </c>
      <c r="E18" s="7" t="s">
        <v>225</v>
      </c>
      <c r="F18" s="17">
        <v>744</v>
      </c>
      <c r="G18" s="17">
        <v>732</v>
      </c>
      <c r="H18" s="18">
        <f t="shared" si="0"/>
        <v>0.983870967741935</v>
      </c>
    </row>
    <row r="19" customHeight="true" spans="1:8">
      <c r="A19" s="6"/>
      <c r="B19" s="6"/>
      <c r="C19" s="6">
        <v>15</v>
      </c>
      <c r="D19" s="9" t="s">
        <v>317</v>
      </c>
      <c r="E19" s="7" t="s">
        <v>223</v>
      </c>
      <c r="F19" s="17">
        <v>450</v>
      </c>
      <c r="G19" s="17">
        <v>448</v>
      </c>
      <c r="H19" s="18">
        <f t="shared" si="0"/>
        <v>0.995555555555556</v>
      </c>
    </row>
    <row r="20" customHeight="true" spans="1:8">
      <c r="A20" s="6"/>
      <c r="B20" s="6"/>
      <c r="C20" s="8" t="s">
        <v>19</v>
      </c>
      <c r="D20" s="8"/>
      <c r="E20" s="8"/>
      <c r="F20" s="19">
        <f>SUM(F15:F19)</f>
        <v>3274</v>
      </c>
      <c r="G20" s="19">
        <f>SUM(G15:G19)</f>
        <v>3257</v>
      </c>
      <c r="H20" s="20">
        <f t="shared" si="0"/>
        <v>0.99480757483201</v>
      </c>
    </row>
    <row r="21" customHeight="true" spans="1:8">
      <c r="A21" s="6"/>
      <c r="B21" s="6" t="s">
        <v>10</v>
      </c>
      <c r="C21" s="6">
        <v>16</v>
      </c>
      <c r="D21" s="7" t="s">
        <v>27</v>
      </c>
      <c r="E21" s="7" t="s">
        <v>28</v>
      </c>
      <c r="F21" s="17">
        <v>532</v>
      </c>
      <c r="G21" s="17">
        <v>532</v>
      </c>
      <c r="H21" s="18">
        <f t="shared" si="0"/>
        <v>1</v>
      </c>
    </row>
    <row r="22" customHeight="true" spans="1:8">
      <c r="A22" s="6"/>
      <c r="B22" s="6"/>
      <c r="C22" s="6">
        <v>17</v>
      </c>
      <c r="D22" s="7" t="s">
        <v>23</v>
      </c>
      <c r="E22" s="7" t="s">
        <v>24</v>
      </c>
      <c r="F22" s="17">
        <v>216</v>
      </c>
      <c r="G22" s="17">
        <v>213</v>
      </c>
      <c r="H22" s="18">
        <f t="shared" si="0"/>
        <v>0.986111111111111</v>
      </c>
    </row>
    <row r="23" customHeight="true" spans="1:8">
      <c r="A23" s="6"/>
      <c r="B23" s="6"/>
      <c r="C23" s="6">
        <v>18</v>
      </c>
      <c r="D23" s="7" t="s">
        <v>17</v>
      </c>
      <c r="E23" s="7" t="s">
        <v>18</v>
      </c>
      <c r="F23" s="17">
        <v>1332</v>
      </c>
      <c r="G23" s="17">
        <v>1287</v>
      </c>
      <c r="H23" s="18">
        <f t="shared" si="0"/>
        <v>0.966216216216216</v>
      </c>
    </row>
    <row r="24" customHeight="true" spans="1:8">
      <c r="A24" s="6"/>
      <c r="B24" s="6"/>
      <c r="C24" s="6">
        <v>19</v>
      </c>
      <c r="D24" s="7" t="s">
        <v>21</v>
      </c>
      <c r="E24" s="7" t="s">
        <v>22</v>
      </c>
      <c r="F24" s="17">
        <v>1091</v>
      </c>
      <c r="G24" s="17">
        <v>1055</v>
      </c>
      <c r="H24" s="18">
        <f t="shared" si="0"/>
        <v>0.967002749770852</v>
      </c>
    </row>
    <row r="25" customHeight="true" spans="1:8">
      <c r="A25" s="6"/>
      <c r="B25" s="6"/>
      <c r="C25" s="6">
        <v>20</v>
      </c>
      <c r="D25" s="7" t="s">
        <v>13</v>
      </c>
      <c r="E25" s="7" t="s">
        <v>14</v>
      </c>
      <c r="F25" s="17">
        <v>1823</v>
      </c>
      <c r="G25" s="17">
        <v>1681</v>
      </c>
      <c r="H25" s="18">
        <f t="shared" si="0"/>
        <v>0.92210641799232</v>
      </c>
    </row>
    <row r="26" customHeight="true" spans="1:8">
      <c r="A26" s="6"/>
      <c r="B26" s="6"/>
      <c r="C26" s="6">
        <v>21</v>
      </c>
      <c r="D26" s="7" t="s">
        <v>216</v>
      </c>
      <c r="E26" s="7" t="s">
        <v>217</v>
      </c>
      <c r="F26" s="17">
        <v>1115</v>
      </c>
      <c r="G26" s="17">
        <v>1016</v>
      </c>
      <c r="H26" s="18">
        <f t="shared" si="0"/>
        <v>0.911210762331839</v>
      </c>
    </row>
    <row r="27" customHeight="true" spans="1:8">
      <c r="A27" s="6"/>
      <c r="B27" s="6"/>
      <c r="C27" s="6">
        <v>22</v>
      </c>
      <c r="D27" s="7" t="s">
        <v>219</v>
      </c>
      <c r="E27" s="7" t="s">
        <v>220</v>
      </c>
      <c r="F27" s="17"/>
      <c r="G27" s="17"/>
      <c r="H27" s="18"/>
    </row>
    <row r="28" customHeight="true" spans="1:8">
      <c r="A28" s="6"/>
      <c r="B28" s="6"/>
      <c r="C28" s="6">
        <v>23</v>
      </c>
      <c r="D28" s="7" t="s">
        <v>15</v>
      </c>
      <c r="E28" s="7" t="s">
        <v>16</v>
      </c>
      <c r="F28" s="17">
        <v>1243</v>
      </c>
      <c r="G28" s="17">
        <v>1117</v>
      </c>
      <c r="H28" s="18">
        <f>G28/F28</f>
        <v>0.898632341110217</v>
      </c>
    </row>
    <row r="29" customHeight="true" spans="1:8">
      <c r="A29" s="6"/>
      <c r="B29" s="6"/>
      <c r="C29" s="6">
        <v>24</v>
      </c>
      <c r="D29" s="7" t="s">
        <v>25</v>
      </c>
      <c r="E29" s="7" t="s">
        <v>26</v>
      </c>
      <c r="F29" s="17">
        <v>1106</v>
      </c>
      <c r="G29" s="17">
        <v>930</v>
      </c>
      <c r="H29" s="18">
        <f t="shared" ref="H29:H49" si="1">G29/F29</f>
        <v>0.840867992766727</v>
      </c>
    </row>
    <row r="30" customHeight="true" spans="1:8">
      <c r="A30" s="6"/>
      <c r="B30" s="6"/>
      <c r="C30" s="8" t="s">
        <v>19</v>
      </c>
      <c r="D30" s="8"/>
      <c r="E30" s="8"/>
      <c r="F30" s="19">
        <f>SUM(F21:F29)</f>
        <v>8458</v>
      </c>
      <c r="G30" s="19">
        <f>SUM(G21:G29)</f>
        <v>7831</v>
      </c>
      <c r="H30" s="20">
        <f t="shared" si="1"/>
        <v>0.925868999763537</v>
      </c>
    </row>
    <row r="31" customHeight="true" spans="1:8">
      <c r="A31" s="6"/>
      <c r="B31" s="6" t="s">
        <v>166</v>
      </c>
      <c r="C31" s="6">
        <v>25</v>
      </c>
      <c r="D31" s="7" t="s">
        <v>49</v>
      </c>
      <c r="E31" s="7" t="s">
        <v>50</v>
      </c>
      <c r="F31" s="17">
        <v>848</v>
      </c>
      <c r="G31" s="17">
        <v>653</v>
      </c>
      <c r="H31" s="18">
        <f t="shared" si="1"/>
        <v>0.770047169811321</v>
      </c>
    </row>
    <row r="32" customHeight="true" spans="1:8">
      <c r="A32" s="6"/>
      <c r="B32" s="6"/>
      <c r="C32" s="6">
        <v>26</v>
      </c>
      <c r="D32" s="7" t="s">
        <v>179</v>
      </c>
      <c r="E32" s="7" t="s">
        <v>242</v>
      </c>
      <c r="F32" s="17">
        <v>169</v>
      </c>
      <c r="G32" s="17">
        <v>107</v>
      </c>
      <c r="H32" s="18">
        <f t="shared" si="1"/>
        <v>0.633136094674556</v>
      </c>
    </row>
    <row r="33" customHeight="true" spans="1:8">
      <c r="A33" s="6"/>
      <c r="B33" s="6"/>
      <c r="C33" s="6">
        <v>27</v>
      </c>
      <c r="D33" s="7" t="s">
        <v>169</v>
      </c>
      <c r="E33" s="7" t="s">
        <v>170</v>
      </c>
      <c r="F33" s="17">
        <v>622</v>
      </c>
      <c r="G33" s="17">
        <v>489</v>
      </c>
      <c r="H33" s="18">
        <f t="shared" si="1"/>
        <v>0.786173633440514</v>
      </c>
    </row>
    <row r="34" customHeight="true" spans="1:8">
      <c r="A34" s="6"/>
      <c r="B34" s="6"/>
      <c r="C34" s="6">
        <v>28</v>
      </c>
      <c r="D34" s="7" t="s">
        <v>177</v>
      </c>
      <c r="E34" s="7" t="s">
        <v>178</v>
      </c>
      <c r="F34" s="17">
        <v>1150</v>
      </c>
      <c r="G34" s="17">
        <v>782</v>
      </c>
      <c r="H34" s="18">
        <f t="shared" si="1"/>
        <v>0.68</v>
      </c>
    </row>
    <row r="35" customHeight="true" spans="1:8">
      <c r="A35" s="6"/>
      <c r="B35" s="6"/>
      <c r="C35" s="6">
        <v>29</v>
      </c>
      <c r="D35" s="7" t="s">
        <v>173</v>
      </c>
      <c r="E35" s="7" t="s">
        <v>174</v>
      </c>
      <c r="F35" s="17">
        <v>1095</v>
      </c>
      <c r="G35" s="17">
        <v>643</v>
      </c>
      <c r="H35" s="18">
        <f t="shared" si="1"/>
        <v>0.587214611872146</v>
      </c>
    </row>
    <row r="36" customHeight="true" spans="1:8">
      <c r="A36" s="6"/>
      <c r="B36" s="6"/>
      <c r="C36" s="6">
        <v>30</v>
      </c>
      <c r="D36" s="7" t="s">
        <v>171</v>
      </c>
      <c r="E36" s="7" t="s">
        <v>172</v>
      </c>
      <c r="F36" s="17">
        <v>395</v>
      </c>
      <c r="G36" s="17">
        <v>228</v>
      </c>
      <c r="H36" s="18">
        <f t="shared" si="1"/>
        <v>0.577215189873418</v>
      </c>
    </row>
    <row r="37" customHeight="true" spans="1:8">
      <c r="A37" s="6"/>
      <c r="B37" s="6"/>
      <c r="C37" s="6">
        <v>31</v>
      </c>
      <c r="D37" s="7" t="s">
        <v>167</v>
      </c>
      <c r="E37" s="7" t="s">
        <v>168</v>
      </c>
      <c r="F37" s="17">
        <v>341</v>
      </c>
      <c r="G37" s="17">
        <v>214</v>
      </c>
      <c r="H37" s="18">
        <f t="shared" si="1"/>
        <v>0.627565982404692</v>
      </c>
    </row>
    <row r="38" customHeight="true" spans="1:8">
      <c r="A38" s="6"/>
      <c r="B38" s="6"/>
      <c r="C38" s="6">
        <v>32</v>
      </c>
      <c r="D38" s="7" t="s">
        <v>175</v>
      </c>
      <c r="E38" s="7" t="s">
        <v>176</v>
      </c>
      <c r="F38" s="17">
        <v>805</v>
      </c>
      <c r="G38" s="17">
        <v>500</v>
      </c>
      <c r="H38" s="18">
        <f t="shared" si="1"/>
        <v>0.62111801242236</v>
      </c>
    </row>
    <row r="39" customHeight="true" spans="1:8">
      <c r="A39" s="6"/>
      <c r="B39" s="6"/>
      <c r="C39" s="6">
        <v>33</v>
      </c>
      <c r="D39" s="7" t="s">
        <v>197</v>
      </c>
      <c r="E39" s="7" t="s">
        <v>198</v>
      </c>
      <c r="F39" s="6">
        <v>311</v>
      </c>
      <c r="G39" s="6">
        <v>162</v>
      </c>
      <c r="H39" s="21">
        <f t="shared" si="1"/>
        <v>0.520900321543408</v>
      </c>
    </row>
    <row r="40" customHeight="true" spans="1:8">
      <c r="A40" s="6"/>
      <c r="B40" s="6"/>
      <c r="C40" s="6">
        <v>34</v>
      </c>
      <c r="D40" s="7" t="s">
        <v>248</v>
      </c>
      <c r="E40" s="7" t="s">
        <v>249</v>
      </c>
      <c r="F40" s="6">
        <v>1274</v>
      </c>
      <c r="G40" s="6">
        <v>638</v>
      </c>
      <c r="H40" s="21">
        <f t="shared" si="1"/>
        <v>0.500784929356358</v>
      </c>
    </row>
    <row r="41" customHeight="true" spans="1:8">
      <c r="A41" s="6"/>
      <c r="B41" s="6"/>
      <c r="C41" s="6">
        <v>35</v>
      </c>
      <c r="D41" s="7" t="s">
        <v>318</v>
      </c>
      <c r="E41" s="7" t="s">
        <v>247</v>
      </c>
      <c r="F41" s="6">
        <v>1031</v>
      </c>
      <c r="G41" s="6">
        <v>480</v>
      </c>
      <c r="H41" s="21">
        <f t="shared" si="1"/>
        <v>0.46556741028128</v>
      </c>
    </row>
    <row r="42" customHeight="true" spans="1:8">
      <c r="A42" s="6"/>
      <c r="B42" s="6"/>
      <c r="C42" s="6">
        <v>36</v>
      </c>
      <c r="D42" s="7" t="s">
        <v>319</v>
      </c>
      <c r="E42" s="7" t="s">
        <v>320</v>
      </c>
      <c r="F42" s="6">
        <v>858</v>
      </c>
      <c r="G42" s="6">
        <v>0</v>
      </c>
      <c r="H42" s="21">
        <f t="shared" si="1"/>
        <v>0</v>
      </c>
    </row>
    <row r="43" customHeight="true" spans="1:8">
      <c r="A43" s="6"/>
      <c r="B43" s="6"/>
      <c r="C43" s="6">
        <v>37</v>
      </c>
      <c r="D43" s="7" t="s">
        <v>321</v>
      </c>
      <c r="E43" s="7" t="s">
        <v>245</v>
      </c>
      <c r="F43" s="6">
        <v>863</v>
      </c>
      <c r="G43" s="6">
        <v>128</v>
      </c>
      <c r="H43" s="21">
        <f t="shared" si="1"/>
        <v>0.148319814600232</v>
      </c>
    </row>
    <row r="44" customHeight="true" spans="1:8">
      <c r="A44" s="6"/>
      <c r="B44" s="6"/>
      <c r="C44" s="6">
        <v>38</v>
      </c>
      <c r="D44" s="7" t="s">
        <v>322</v>
      </c>
      <c r="E44" s="7" t="s">
        <v>323</v>
      </c>
      <c r="F44" s="6">
        <v>799</v>
      </c>
      <c r="G44" s="6">
        <v>75</v>
      </c>
      <c r="H44" s="21">
        <f t="shared" si="1"/>
        <v>0.0938673341677096</v>
      </c>
    </row>
    <row r="45" customHeight="true" spans="1:8">
      <c r="A45" s="6"/>
      <c r="B45" s="6"/>
      <c r="C45" s="8" t="s">
        <v>19</v>
      </c>
      <c r="D45" s="8"/>
      <c r="E45" s="8"/>
      <c r="F45" s="19">
        <f>SUM(F31:F44)</f>
        <v>10561</v>
      </c>
      <c r="G45" s="19">
        <f>SUM(G31:G44)</f>
        <v>5099</v>
      </c>
      <c r="H45" s="22">
        <f t="shared" si="1"/>
        <v>0.482814127450052</v>
      </c>
    </row>
    <row r="46" customHeight="true" spans="1:8">
      <c r="A46" s="6"/>
      <c r="B46" s="10" t="s">
        <v>51</v>
      </c>
      <c r="C46" s="10"/>
      <c r="D46" s="10"/>
      <c r="E46" s="10"/>
      <c r="F46" s="23">
        <f>SUM(F14,F30,F20,F45)</f>
        <v>36913</v>
      </c>
      <c r="G46" s="23">
        <f>SUM(G14,G30,G20,G45)</f>
        <v>30807</v>
      </c>
      <c r="H46" s="24">
        <f t="shared" si="1"/>
        <v>0.834584021889307</v>
      </c>
    </row>
    <row r="47" customHeight="true" spans="1:8">
      <c r="A47" s="11" t="s">
        <v>52</v>
      </c>
      <c r="B47" s="6" t="s">
        <v>61</v>
      </c>
      <c r="C47" s="6">
        <v>39</v>
      </c>
      <c r="D47" s="7" t="s">
        <v>62</v>
      </c>
      <c r="E47" s="7" t="s">
        <v>63</v>
      </c>
      <c r="F47" s="17">
        <v>3010</v>
      </c>
      <c r="G47" s="17">
        <v>3004</v>
      </c>
      <c r="H47" s="18">
        <f t="shared" si="1"/>
        <v>0.998006644518272</v>
      </c>
    </row>
    <row r="48" customHeight="true" spans="1:8">
      <c r="A48" s="12"/>
      <c r="B48" s="6"/>
      <c r="C48" s="8" t="s">
        <v>19</v>
      </c>
      <c r="D48" s="8"/>
      <c r="E48" s="8"/>
      <c r="F48" s="19">
        <f>SUM(F47)</f>
        <v>3010</v>
      </c>
      <c r="G48" s="19">
        <f>SUM(G47)</f>
        <v>3004</v>
      </c>
      <c r="H48" s="20">
        <f t="shared" si="1"/>
        <v>0.998006644518272</v>
      </c>
    </row>
    <row r="49" customHeight="true" spans="1:8">
      <c r="A49" s="12"/>
      <c r="B49" s="6" t="s">
        <v>53</v>
      </c>
      <c r="C49" s="6">
        <v>40</v>
      </c>
      <c r="D49" s="7" t="s">
        <v>250</v>
      </c>
      <c r="E49" s="7" t="s">
        <v>251</v>
      </c>
      <c r="F49" s="17">
        <v>1813</v>
      </c>
      <c r="G49" s="17">
        <v>1808</v>
      </c>
      <c r="H49" s="18">
        <f t="shared" si="1"/>
        <v>0.997242140099283</v>
      </c>
    </row>
    <row r="50" customHeight="true" spans="1:8">
      <c r="A50" s="12"/>
      <c r="B50" s="6"/>
      <c r="C50" s="6">
        <v>41</v>
      </c>
      <c r="D50" s="7" t="s">
        <v>252</v>
      </c>
      <c r="E50" s="7" t="s">
        <v>253</v>
      </c>
      <c r="F50" s="17"/>
      <c r="G50" s="17"/>
      <c r="H50" s="18"/>
    </row>
    <row r="51" customHeight="true" spans="1:8">
      <c r="A51" s="12"/>
      <c r="B51" s="6"/>
      <c r="C51" s="6">
        <v>42</v>
      </c>
      <c r="D51" s="7" t="s">
        <v>54</v>
      </c>
      <c r="E51" s="7" t="s">
        <v>55</v>
      </c>
      <c r="F51" s="25">
        <v>2294</v>
      </c>
      <c r="G51" s="17">
        <v>1932</v>
      </c>
      <c r="H51" s="18">
        <f t="shared" ref="H51:H53" si="2">G51/F51</f>
        <v>0.842197035745423</v>
      </c>
    </row>
    <row r="52" customHeight="true" spans="1:8">
      <c r="A52" s="13"/>
      <c r="B52" s="6"/>
      <c r="C52" s="8" t="s">
        <v>19</v>
      </c>
      <c r="D52" s="8"/>
      <c r="E52" s="8"/>
      <c r="F52" s="19">
        <f>SUM(F49:F51)</f>
        <v>4107</v>
      </c>
      <c r="G52" s="19">
        <f>SUM(G49:G51)</f>
        <v>3740</v>
      </c>
      <c r="H52" s="20">
        <f t="shared" si="2"/>
        <v>0.91064037009983</v>
      </c>
    </row>
    <row r="53" customHeight="true" spans="1:8">
      <c r="A53" s="11" t="s">
        <v>52</v>
      </c>
      <c r="B53" s="6" t="s">
        <v>58</v>
      </c>
      <c r="C53" s="6">
        <v>43</v>
      </c>
      <c r="D53" s="7" t="s">
        <v>59</v>
      </c>
      <c r="E53" s="7" t="s">
        <v>60</v>
      </c>
      <c r="F53" s="17">
        <v>1145</v>
      </c>
      <c r="G53" s="17">
        <v>1145</v>
      </c>
      <c r="H53" s="18">
        <f t="shared" si="2"/>
        <v>1</v>
      </c>
    </row>
    <row r="54" customHeight="true" spans="1:8">
      <c r="A54" s="12"/>
      <c r="B54" s="6"/>
      <c r="C54" s="6">
        <v>44</v>
      </c>
      <c r="D54" s="7" t="s">
        <v>137</v>
      </c>
      <c r="E54" s="7" t="s">
        <v>138</v>
      </c>
      <c r="F54" s="17">
        <v>913</v>
      </c>
      <c r="G54" s="17">
        <v>615</v>
      </c>
      <c r="H54" s="18">
        <f t="shared" ref="H54:H57" si="3">G54/F54</f>
        <v>0.673603504928806</v>
      </c>
    </row>
    <row r="55" customHeight="true" spans="1:8">
      <c r="A55" s="12"/>
      <c r="B55" s="6"/>
      <c r="C55" s="8" t="s">
        <v>19</v>
      </c>
      <c r="D55" s="8"/>
      <c r="E55" s="8"/>
      <c r="F55" s="19">
        <f>SUM(F53:F54)</f>
        <v>2058</v>
      </c>
      <c r="G55" s="19">
        <f t="shared" ref="G55" si="4">SUM(G53:G54)</f>
        <v>1760</v>
      </c>
      <c r="H55" s="20">
        <f t="shared" si="3"/>
        <v>0.855199222546161</v>
      </c>
    </row>
    <row r="56" customHeight="true" spans="1:8">
      <c r="A56" s="12"/>
      <c r="B56" s="14" t="s">
        <v>64</v>
      </c>
      <c r="C56" s="6">
        <v>45</v>
      </c>
      <c r="D56" s="7" t="s">
        <v>67</v>
      </c>
      <c r="E56" s="7" t="s">
        <v>68</v>
      </c>
      <c r="F56" s="17">
        <v>617</v>
      </c>
      <c r="G56" s="17">
        <v>497</v>
      </c>
      <c r="H56" s="18">
        <f t="shared" si="3"/>
        <v>0.805510534846029</v>
      </c>
    </row>
    <row r="57" customHeight="true" spans="1:8">
      <c r="A57" s="12"/>
      <c r="B57" s="14"/>
      <c r="C57" s="6">
        <v>46</v>
      </c>
      <c r="D57" s="15" t="s">
        <v>69</v>
      </c>
      <c r="E57" s="7" t="s">
        <v>68</v>
      </c>
      <c r="F57" s="17">
        <v>2874</v>
      </c>
      <c r="G57" s="17">
        <v>2284</v>
      </c>
      <c r="H57" s="18">
        <f t="shared" si="3"/>
        <v>0.794711203897008</v>
      </c>
    </row>
    <row r="58" customHeight="true" spans="1:8">
      <c r="A58" s="12"/>
      <c r="B58" s="14"/>
      <c r="C58" s="6">
        <v>47</v>
      </c>
      <c r="D58" s="15" t="s">
        <v>65</v>
      </c>
      <c r="E58" s="7" t="s">
        <v>66</v>
      </c>
      <c r="F58" s="17">
        <v>580</v>
      </c>
      <c r="G58" s="17">
        <v>410</v>
      </c>
      <c r="H58" s="18">
        <f t="shared" ref="H58:H124" si="5">G58/F58</f>
        <v>0.706896551724138</v>
      </c>
    </row>
    <row r="59" customHeight="true" spans="1:8">
      <c r="A59" s="12"/>
      <c r="B59" s="14"/>
      <c r="C59" s="6">
        <v>48</v>
      </c>
      <c r="D59" s="15" t="s">
        <v>140</v>
      </c>
      <c r="E59" s="7" t="s">
        <v>141</v>
      </c>
      <c r="F59" s="17">
        <v>1259</v>
      </c>
      <c r="G59" s="17">
        <v>952</v>
      </c>
      <c r="H59" s="18">
        <f t="shared" si="5"/>
        <v>0.756155679110405</v>
      </c>
    </row>
    <row r="60" customHeight="true" spans="1:8">
      <c r="A60" s="12"/>
      <c r="B60" s="14"/>
      <c r="C60" s="8" t="s">
        <v>19</v>
      </c>
      <c r="D60" s="8"/>
      <c r="E60" s="8"/>
      <c r="F60" s="19">
        <f>SUM(F56:F59)</f>
        <v>5330</v>
      </c>
      <c r="G60" s="19">
        <f>SUM(G56:G59)</f>
        <v>4143</v>
      </c>
      <c r="H60" s="20">
        <f t="shared" si="5"/>
        <v>0.777298311444653</v>
      </c>
    </row>
    <row r="61" customHeight="true" spans="1:8">
      <c r="A61" s="13"/>
      <c r="B61" s="10" t="s">
        <v>51</v>
      </c>
      <c r="C61" s="10"/>
      <c r="D61" s="10"/>
      <c r="E61" s="10"/>
      <c r="F61" s="23">
        <f>SUM(F48,F52,F55,F60)</f>
        <v>14505</v>
      </c>
      <c r="G61" s="23">
        <f>SUM(G48,G55,G52,G60)</f>
        <v>12647</v>
      </c>
      <c r="H61" s="24">
        <f t="shared" si="5"/>
        <v>0.871906239227852</v>
      </c>
    </row>
    <row r="62" customHeight="true" spans="1:8">
      <c r="A62" s="6" t="s">
        <v>70</v>
      </c>
      <c r="B62" s="6" t="s">
        <v>71</v>
      </c>
      <c r="C62" s="6">
        <v>49</v>
      </c>
      <c r="D62" s="7" t="s">
        <v>72</v>
      </c>
      <c r="E62" s="7" t="s">
        <v>73</v>
      </c>
      <c r="F62" s="17">
        <v>1860</v>
      </c>
      <c r="G62" s="17">
        <v>1860</v>
      </c>
      <c r="H62" s="18">
        <f t="shared" si="5"/>
        <v>1</v>
      </c>
    </row>
    <row r="63" customHeight="true" spans="1:8">
      <c r="A63" s="6"/>
      <c r="B63" s="6"/>
      <c r="C63" s="6">
        <v>50</v>
      </c>
      <c r="D63" s="7" t="s">
        <v>76</v>
      </c>
      <c r="E63" s="7" t="s">
        <v>77</v>
      </c>
      <c r="F63" s="17">
        <v>1324</v>
      </c>
      <c r="G63" s="17">
        <v>1296</v>
      </c>
      <c r="H63" s="18">
        <f t="shared" si="5"/>
        <v>0.978851963746224</v>
      </c>
    </row>
    <row r="64" customHeight="true" spans="1:8">
      <c r="A64" s="6"/>
      <c r="B64" s="6"/>
      <c r="C64" s="6">
        <v>51</v>
      </c>
      <c r="D64" s="7" t="s">
        <v>74</v>
      </c>
      <c r="E64" s="7" t="s">
        <v>75</v>
      </c>
      <c r="F64" s="17">
        <v>1095</v>
      </c>
      <c r="G64" s="17">
        <v>988</v>
      </c>
      <c r="H64" s="18">
        <f t="shared" si="5"/>
        <v>0.902283105022831</v>
      </c>
    </row>
    <row r="65" customHeight="true" spans="1:8">
      <c r="A65" s="6"/>
      <c r="B65" s="6"/>
      <c r="C65" s="6">
        <v>52</v>
      </c>
      <c r="D65" s="26" t="s">
        <v>78</v>
      </c>
      <c r="E65" s="26" t="s">
        <v>79</v>
      </c>
      <c r="F65" s="6">
        <v>686</v>
      </c>
      <c r="G65" s="6">
        <v>558</v>
      </c>
      <c r="H65" s="21">
        <f t="shared" si="5"/>
        <v>0.813411078717201</v>
      </c>
    </row>
    <row r="66" customHeight="true" spans="1:8">
      <c r="A66" s="6"/>
      <c r="B66" s="6"/>
      <c r="C66" s="6">
        <v>53</v>
      </c>
      <c r="D66" s="26" t="s">
        <v>80</v>
      </c>
      <c r="E66" s="26" t="s">
        <v>81</v>
      </c>
      <c r="F66" s="6">
        <v>1369</v>
      </c>
      <c r="G66" s="6">
        <v>1027</v>
      </c>
      <c r="H66" s="21">
        <f t="shared" si="5"/>
        <v>0.75018261504748</v>
      </c>
    </row>
    <row r="67" customHeight="true" spans="1:8">
      <c r="A67" s="6"/>
      <c r="B67" s="6"/>
      <c r="C67" s="8" t="s">
        <v>19</v>
      </c>
      <c r="D67" s="8"/>
      <c r="E67" s="8"/>
      <c r="F67" s="19">
        <f>SUM(F62:F66)</f>
        <v>6334</v>
      </c>
      <c r="G67" s="19">
        <f t="shared" ref="G67" si="6">SUM(G62:G66)</f>
        <v>5729</v>
      </c>
      <c r="H67" s="22">
        <f t="shared" si="5"/>
        <v>0.904483738553836</v>
      </c>
    </row>
    <row r="68" customHeight="true" spans="1:8">
      <c r="A68" s="6"/>
      <c r="B68" s="27" t="s">
        <v>306</v>
      </c>
      <c r="C68" s="6">
        <v>54</v>
      </c>
      <c r="D68" s="28" t="s">
        <v>156</v>
      </c>
      <c r="E68" s="26" t="s">
        <v>157</v>
      </c>
      <c r="F68" s="6">
        <v>342</v>
      </c>
      <c r="G68" s="6">
        <v>192</v>
      </c>
      <c r="H68" s="21">
        <f t="shared" si="5"/>
        <v>0.56140350877193</v>
      </c>
    </row>
    <row r="69" customHeight="true" spans="1:8">
      <c r="A69" s="6"/>
      <c r="B69" s="27"/>
      <c r="C69" s="6">
        <v>55</v>
      </c>
      <c r="D69" s="28" t="s">
        <v>160</v>
      </c>
      <c r="E69" s="26" t="s">
        <v>161</v>
      </c>
      <c r="F69" s="6">
        <v>712</v>
      </c>
      <c r="G69" s="6">
        <v>414</v>
      </c>
      <c r="H69" s="21">
        <f t="shared" si="5"/>
        <v>0.581460674157303</v>
      </c>
    </row>
    <row r="70" customHeight="true" spans="1:8">
      <c r="A70" s="6"/>
      <c r="B70" s="27"/>
      <c r="C70" s="6">
        <v>56</v>
      </c>
      <c r="D70" s="28" t="s">
        <v>162</v>
      </c>
      <c r="E70" s="26" t="s">
        <v>163</v>
      </c>
      <c r="F70" s="6">
        <v>816</v>
      </c>
      <c r="G70" s="6">
        <v>472</v>
      </c>
      <c r="H70" s="21">
        <f t="shared" si="5"/>
        <v>0.57843137254902</v>
      </c>
    </row>
    <row r="71" customHeight="true" spans="1:8">
      <c r="A71" s="6"/>
      <c r="B71" s="27"/>
      <c r="C71" s="6">
        <v>57</v>
      </c>
      <c r="D71" s="28" t="s">
        <v>158</v>
      </c>
      <c r="E71" s="26" t="s">
        <v>159</v>
      </c>
      <c r="F71" s="6">
        <v>301</v>
      </c>
      <c r="G71" s="6">
        <v>179</v>
      </c>
      <c r="H71" s="21">
        <f t="shared" si="5"/>
        <v>0.59468438538206</v>
      </c>
    </row>
    <row r="72" customHeight="true" spans="1:8">
      <c r="A72" s="6"/>
      <c r="B72" s="27"/>
      <c r="C72" s="6">
        <v>58</v>
      </c>
      <c r="D72" s="28" t="s">
        <v>199</v>
      </c>
      <c r="E72" s="7" t="s">
        <v>200</v>
      </c>
      <c r="F72" s="6">
        <v>780</v>
      </c>
      <c r="G72" s="6">
        <v>520</v>
      </c>
      <c r="H72" s="21">
        <f t="shared" si="5"/>
        <v>0.666666666666667</v>
      </c>
    </row>
    <row r="73" customHeight="true" spans="1:8">
      <c r="A73" s="6"/>
      <c r="B73" s="27"/>
      <c r="C73" s="8" t="s">
        <v>19</v>
      </c>
      <c r="D73" s="8"/>
      <c r="E73" s="8"/>
      <c r="F73" s="19">
        <f>SUM(F68:F72)</f>
        <v>2951</v>
      </c>
      <c r="G73" s="19">
        <f>SUM(G68:G72)</f>
        <v>1777</v>
      </c>
      <c r="H73" s="22">
        <f t="shared" si="5"/>
        <v>0.602168756353778</v>
      </c>
    </row>
    <row r="74" customHeight="true" spans="1:8">
      <c r="A74" s="6"/>
      <c r="B74" s="27" t="s">
        <v>324</v>
      </c>
      <c r="C74" s="6">
        <v>59</v>
      </c>
      <c r="D74" s="15" t="s">
        <v>325</v>
      </c>
      <c r="E74" s="15" t="s">
        <v>326</v>
      </c>
      <c r="F74" s="17">
        <v>882</v>
      </c>
      <c r="G74" s="17">
        <v>105</v>
      </c>
      <c r="H74" s="21">
        <f t="shared" si="5"/>
        <v>0.119047619047619</v>
      </c>
    </row>
    <row r="75" customHeight="true" spans="1:8">
      <c r="A75" s="6"/>
      <c r="B75" s="27"/>
      <c r="C75" s="8" t="s">
        <v>327</v>
      </c>
      <c r="D75" s="8"/>
      <c r="E75" s="8"/>
      <c r="F75" s="19">
        <f>SUM(F74)</f>
        <v>882</v>
      </c>
      <c r="G75" s="19">
        <f>SUM(G74)</f>
        <v>105</v>
      </c>
      <c r="H75" s="22">
        <f t="shared" si="5"/>
        <v>0.119047619047619</v>
      </c>
    </row>
    <row r="76" customHeight="true" spans="1:8">
      <c r="A76" s="6"/>
      <c r="B76" s="10" t="s">
        <v>51</v>
      </c>
      <c r="C76" s="10"/>
      <c r="D76" s="10"/>
      <c r="E76" s="10"/>
      <c r="F76" s="23">
        <f>SUM(F67,F73,F75)</f>
        <v>10167</v>
      </c>
      <c r="G76" s="23">
        <f>SUM(G67,G73,G75)</f>
        <v>7611</v>
      </c>
      <c r="H76" s="31">
        <f t="shared" si="5"/>
        <v>0.748598406609619</v>
      </c>
    </row>
    <row r="77" customHeight="true" spans="1:8">
      <c r="A77" s="14" t="s">
        <v>82</v>
      </c>
      <c r="B77" s="6" t="s">
        <v>83</v>
      </c>
      <c r="C77" s="6">
        <v>60</v>
      </c>
      <c r="D77" s="7" t="s">
        <v>153</v>
      </c>
      <c r="E77" s="7" t="s">
        <v>85</v>
      </c>
      <c r="F77" s="17">
        <v>360</v>
      </c>
      <c r="G77" s="17">
        <v>320</v>
      </c>
      <c r="H77" s="18">
        <f t="shared" si="5"/>
        <v>0.888888888888889</v>
      </c>
    </row>
    <row r="78" customHeight="true" spans="1:8">
      <c r="A78" s="14"/>
      <c r="B78" s="6"/>
      <c r="C78" s="6">
        <v>61</v>
      </c>
      <c r="D78" s="7" t="s">
        <v>86</v>
      </c>
      <c r="E78" s="7" t="s">
        <v>87</v>
      </c>
      <c r="F78" s="17">
        <v>247</v>
      </c>
      <c r="G78" s="17">
        <v>181</v>
      </c>
      <c r="H78" s="18">
        <f t="shared" si="5"/>
        <v>0.732793522267207</v>
      </c>
    </row>
    <row r="79" customHeight="true" spans="1:8">
      <c r="A79" s="14"/>
      <c r="B79" s="6"/>
      <c r="C79" s="8" t="s">
        <v>19</v>
      </c>
      <c r="D79" s="8"/>
      <c r="E79" s="8"/>
      <c r="F79" s="19">
        <f>SUM(F77:F78)</f>
        <v>607</v>
      </c>
      <c r="G79" s="19">
        <f>SUM(G77:G78)</f>
        <v>501</v>
      </c>
      <c r="H79" s="20">
        <f t="shared" si="5"/>
        <v>0.825370675453048</v>
      </c>
    </row>
    <row r="80" customHeight="true" spans="1:8">
      <c r="A80" s="14"/>
      <c r="B80" s="6" t="s">
        <v>88</v>
      </c>
      <c r="C80" s="6">
        <v>62</v>
      </c>
      <c r="D80" s="7" t="s">
        <v>93</v>
      </c>
      <c r="E80" s="7" t="s">
        <v>94</v>
      </c>
      <c r="F80" s="6">
        <v>2064</v>
      </c>
      <c r="G80" s="6">
        <v>1983</v>
      </c>
      <c r="H80" s="21">
        <f t="shared" si="5"/>
        <v>0.960755813953488</v>
      </c>
    </row>
    <row r="81" customHeight="true" spans="1:8">
      <c r="A81" s="14"/>
      <c r="B81" s="6"/>
      <c r="C81" s="6">
        <v>63</v>
      </c>
      <c r="D81" s="7" t="s">
        <v>95</v>
      </c>
      <c r="E81" s="7" t="s">
        <v>96</v>
      </c>
      <c r="F81" s="17">
        <v>718</v>
      </c>
      <c r="G81" s="17">
        <v>622</v>
      </c>
      <c r="H81" s="18">
        <f t="shared" si="5"/>
        <v>0.866295264623955</v>
      </c>
    </row>
    <row r="82" customHeight="true" spans="1:8">
      <c r="A82" s="14"/>
      <c r="B82" s="6"/>
      <c r="C82" s="6">
        <v>64</v>
      </c>
      <c r="D82" s="7" t="s">
        <v>91</v>
      </c>
      <c r="E82" s="7" t="s">
        <v>92</v>
      </c>
      <c r="F82" s="17">
        <v>560</v>
      </c>
      <c r="G82" s="17">
        <v>351</v>
      </c>
      <c r="H82" s="18">
        <f t="shared" si="5"/>
        <v>0.626785714285714</v>
      </c>
    </row>
    <row r="83" customHeight="true" spans="1:8">
      <c r="A83" s="14"/>
      <c r="B83" s="6"/>
      <c r="C83" s="6">
        <v>65</v>
      </c>
      <c r="D83" s="7" t="s">
        <v>89</v>
      </c>
      <c r="E83" s="7" t="s">
        <v>90</v>
      </c>
      <c r="F83" s="17">
        <v>841</v>
      </c>
      <c r="G83" s="17">
        <v>493</v>
      </c>
      <c r="H83" s="18">
        <v>0.6</v>
      </c>
    </row>
    <row r="84" customHeight="true" spans="1:8">
      <c r="A84" s="14"/>
      <c r="B84" s="6"/>
      <c r="C84" s="8" t="s">
        <v>19</v>
      </c>
      <c r="D84" s="8"/>
      <c r="E84" s="8"/>
      <c r="F84" s="19">
        <f>SUM(F80:F83)</f>
        <v>4183</v>
      </c>
      <c r="G84" s="19">
        <f>SUM(G80:G83)</f>
        <v>3449</v>
      </c>
      <c r="H84" s="20">
        <f t="shared" si="5"/>
        <v>0.824527850824767</v>
      </c>
    </row>
    <row r="85" customHeight="true" spans="1:8">
      <c r="A85" s="14"/>
      <c r="B85" s="6" t="s">
        <v>307</v>
      </c>
      <c r="C85" s="6">
        <v>66</v>
      </c>
      <c r="D85" s="7" t="s">
        <v>143</v>
      </c>
      <c r="E85" s="7" t="s">
        <v>144</v>
      </c>
      <c r="F85" s="17">
        <v>1249</v>
      </c>
      <c r="G85" s="17">
        <v>1249</v>
      </c>
      <c r="H85" s="18">
        <f t="shared" si="5"/>
        <v>1</v>
      </c>
    </row>
    <row r="86" customHeight="true" spans="1:8">
      <c r="A86" s="14"/>
      <c r="B86" s="6"/>
      <c r="C86" s="8" t="s">
        <v>19</v>
      </c>
      <c r="D86" s="8"/>
      <c r="E86" s="8"/>
      <c r="F86" s="19">
        <f>SUM(F85)</f>
        <v>1249</v>
      </c>
      <c r="G86" s="19">
        <f>SUM(G85)</f>
        <v>1249</v>
      </c>
      <c r="H86" s="20">
        <f t="shared" si="5"/>
        <v>1</v>
      </c>
    </row>
    <row r="87" customHeight="true" spans="1:8">
      <c r="A87" s="14"/>
      <c r="B87" s="10" t="s">
        <v>51</v>
      </c>
      <c r="C87" s="10"/>
      <c r="D87" s="10"/>
      <c r="E87" s="10"/>
      <c r="F87" s="23">
        <f>SUM(F86,F79,F84)</f>
        <v>6039</v>
      </c>
      <c r="G87" s="23">
        <f>SUM(G86,G79,G84)</f>
        <v>5199</v>
      </c>
      <c r="H87" s="24">
        <f t="shared" si="5"/>
        <v>0.860904123199205</v>
      </c>
    </row>
    <row r="88" customHeight="true" spans="1:8">
      <c r="A88" s="6" t="s">
        <v>97</v>
      </c>
      <c r="B88" s="6" t="s">
        <v>98</v>
      </c>
      <c r="C88" s="6">
        <v>67</v>
      </c>
      <c r="D88" s="7" t="s">
        <v>99</v>
      </c>
      <c r="E88" s="7" t="s">
        <v>100</v>
      </c>
      <c r="F88" s="17">
        <v>1395</v>
      </c>
      <c r="G88" s="17">
        <v>1200</v>
      </c>
      <c r="H88" s="18">
        <f t="shared" si="5"/>
        <v>0.860215053763441</v>
      </c>
    </row>
    <row r="89" customHeight="true" spans="1:8">
      <c r="A89" s="6"/>
      <c r="B89" s="6"/>
      <c r="C89" s="8" t="s">
        <v>19</v>
      </c>
      <c r="D89" s="8"/>
      <c r="E89" s="8"/>
      <c r="F89" s="19">
        <f>SUM(F88)</f>
        <v>1395</v>
      </c>
      <c r="G89" s="19">
        <f>SUM(G88)</f>
        <v>1200</v>
      </c>
      <c r="H89" s="20">
        <f t="shared" si="5"/>
        <v>0.860215053763441</v>
      </c>
    </row>
    <row r="90" customHeight="true" spans="1:8">
      <c r="A90" s="6"/>
      <c r="B90" s="6" t="s">
        <v>101</v>
      </c>
      <c r="C90" s="6">
        <v>68</v>
      </c>
      <c r="D90" s="7" t="s">
        <v>102</v>
      </c>
      <c r="E90" s="7" t="s">
        <v>103</v>
      </c>
      <c r="F90" s="17">
        <v>1534</v>
      </c>
      <c r="G90" s="17">
        <v>1393</v>
      </c>
      <c r="H90" s="18">
        <f t="shared" si="5"/>
        <v>0.908083441981747</v>
      </c>
    </row>
    <row r="91" customHeight="true" spans="1:8">
      <c r="A91" s="6"/>
      <c r="B91" s="6"/>
      <c r="C91" s="6">
        <v>69</v>
      </c>
      <c r="D91" s="7" t="s">
        <v>263</v>
      </c>
      <c r="E91" s="7" t="s">
        <v>264</v>
      </c>
      <c r="F91" s="17">
        <v>1934</v>
      </c>
      <c r="G91" s="17">
        <v>1685</v>
      </c>
      <c r="H91" s="18">
        <f t="shared" si="5"/>
        <v>0.871251292657704</v>
      </c>
    </row>
    <row r="92" customHeight="true" spans="1:8">
      <c r="A92" s="6"/>
      <c r="B92" s="6"/>
      <c r="C92" s="6">
        <v>70</v>
      </c>
      <c r="D92" s="7" t="s">
        <v>265</v>
      </c>
      <c r="E92" s="7" t="s">
        <v>266</v>
      </c>
      <c r="F92" s="17"/>
      <c r="G92" s="17"/>
      <c r="H92" s="18"/>
    </row>
    <row r="93" customHeight="true" spans="1:8">
      <c r="A93" s="6"/>
      <c r="B93" s="6"/>
      <c r="C93" s="6">
        <v>71</v>
      </c>
      <c r="D93" s="7" t="s">
        <v>106</v>
      </c>
      <c r="E93" s="7" t="s">
        <v>107</v>
      </c>
      <c r="F93" s="6">
        <v>686</v>
      </c>
      <c r="G93" s="6">
        <v>517</v>
      </c>
      <c r="H93" s="18">
        <f>G93/F93</f>
        <v>0.753644314868805</v>
      </c>
    </row>
    <row r="94" customHeight="true" spans="1:8">
      <c r="A94" s="6"/>
      <c r="B94" s="6"/>
      <c r="C94" s="8" t="s">
        <v>19</v>
      </c>
      <c r="D94" s="8"/>
      <c r="E94" s="8"/>
      <c r="F94" s="8">
        <f>SUM(F90:F93)</f>
        <v>4154</v>
      </c>
      <c r="G94" s="8">
        <f>SUM(G90:G93)</f>
        <v>3595</v>
      </c>
      <c r="H94" s="20">
        <f>G94/F94</f>
        <v>0.865430909966298</v>
      </c>
    </row>
    <row r="95" customHeight="true" spans="1:8">
      <c r="A95" s="6"/>
      <c r="B95" s="27" t="s">
        <v>267</v>
      </c>
      <c r="C95" s="6">
        <v>72</v>
      </c>
      <c r="D95" s="7" t="s">
        <v>210</v>
      </c>
      <c r="E95" s="7" t="s">
        <v>211</v>
      </c>
      <c r="F95" s="6">
        <v>1006</v>
      </c>
      <c r="G95" s="6">
        <v>679</v>
      </c>
      <c r="H95" s="21">
        <f t="shared" ref="H95:H104" si="7">G95/F95</f>
        <v>0.674950298210736</v>
      </c>
    </row>
    <row r="96" customHeight="true" spans="1:8">
      <c r="A96" s="6"/>
      <c r="B96" s="27"/>
      <c r="C96" s="6">
        <v>73</v>
      </c>
      <c r="D96" s="7" t="s">
        <v>212</v>
      </c>
      <c r="E96" s="7" t="s">
        <v>213</v>
      </c>
      <c r="F96" s="6">
        <v>794</v>
      </c>
      <c r="G96" s="6">
        <v>432</v>
      </c>
      <c r="H96" s="21">
        <f t="shared" si="7"/>
        <v>0.544080604534005</v>
      </c>
    </row>
    <row r="97" customHeight="true" spans="1:8">
      <c r="A97" s="6"/>
      <c r="B97" s="27"/>
      <c r="C97" s="6">
        <v>74</v>
      </c>
      <c r="D97" s="7" t="s">
        <v>208</v>
      </c>
      <c r="E97" s="7" t="s">
        <v>209</v>
      </c>
      <c r="F97" s="6">
        <v>1322</v>
      </c>
      <c r="G97" s="6">
        <v>820</v>
      </c>
      <c r="H97" s="21">
        <f t="shared" si="7"/>
        <v>0.620272314674735</v>
      </c>
    </row>
    <row r="98" customHeight="true" spans="1:8">
      <c r="A98" s="6"/>
      <c r="B98" s="27"/>
      <c r="C98" s="8" t="s">
        <v>19</v>
      </c>
      <c r="D98" s="8"/>
      <c r="E98" s="8"/>
      <c r="F98" s="8">
        <f>SUM(F95:F97)</f>
        <v>3122</v>
      </c>
      <c r="G98" s="8">
        <f>SUM(G95:G97)</f>
        <v>1931</v>
      </c>
      <c r="H98" s="22">
        <f t="shared" si="7"/>
        <v>0.618513773222293</v>
      </c>
    </row>
    <row r="99" customHeight="true" spans="1:8">
      <c r="A99" s="6"/>
      <c r="B99" s="27" t="s">
        <v>328</v>
      </c>
      <c r="C99" s="6">
        <v>75</v>
      </c>
      <c r="D99" s="29" t="s">
        <v>329</v>
      </c>
      <c r="E99" s="29" t="s">
        <v>330</v>
      </c>
      <c r="F99" s="6">
        <v>1228</v>
      </c>
      <c r="G99" s="6">
        <v>347</v>
      </c>
      <c r="H99" s="21">
        <f t="shared" si="7"/>
        <v>0.28257328990228</v>
      </c>
    </row>
    <row r="100" customHeight="true" spans="1:8">
      <c r="A100" s="6"/>
      <c r="B100" s="27"/>
      <c r="C100" s="6">
        <v>76</v>
      </c>
      <c r="D100" s="29" t="s">
        <v>331</v>
      </c>
      <c r="E100" s="29" t="s">
        <v>332</v>
      </c>
      <c r="F100" s="6">
        <v>910</v>
      </c>
      <c r="G100" s="6">
        <v>589</v>
      </c>
      <c r="H100" s="21">
        <f t="shared" si="7"/>
        <v>0.647252747252747</v>
      </c>
    </row>
    <row r="101" customHeight="true" spans="1:8">
      <c r="A101" s="6"/>
      <c r="B101" s="27"/>
      <c r="C101" s="8" t="s">
        <v>327</v>
      </c>
      <c r="D101" s="8"/>
      <c r="E101" s="8"/>
      <c r="F101" s="19">
        <f>SUM(F99:F100)</f>
        <v>2138</v>
      </c>
      <c r="G101" s="19">
        <f>SUM(G99:G100)</f>
        <v>936</v>
      </c>
      <c r="H101" s="22">
        <f t="shared" si="7"/>
        <v>0.437792329279701</v>
      </c>
    </row>
    <row r="102" customHeight="true" spans="1:8">
      <c r="A102" s="6"/>
      <c r="B102" s="10" t="s">
        <v>51</v>
      </c>
      <c r="C102" s="10"/>
      <c r="D102" s="10"/>
      <c r="E102" s="10"/>
      <c r="F102" s="23">
        <f>SUM(F89,F94,F98,F101)</f>
        <v>10809</v>
      </c>
      <c r="G102" s="23">
        <f>SUM(G89,G94,G98,G101)</f>
        <v>7662</v>
      </c>
      <c r="H102" s="31">
        <f t="shared" si="7"/>
        <v>0.708853733000278</v>
      </c>
    </row>
    <row r="103" customHeight="true" spans="1:8">
      <c r="A103" s="14" t="s">
        <v>108</v>
      </c>
      <c r="B103" s="6" t="s">
        <v>112</v>
      </c>
      <c r="C103" s="6">
        <v>77</v>
      </c>
      <c r="D103" s="7" t="s">
        <v>115</v>
      </c>
      <c r="E103" s="7" t="s">
        <v>116</v>
      </c>
      <c r="F103" s="17">
        <v>2046</v>
      </c>
      <c r="G103" s="17">
        <v>2029</v>
      </c>
      <c r="H103" s="18">
        <f t="shared" si="7"/>
        <v>0.99169110459433</v>
      </c>
    </row>
    <row r="104" customHeight="true" spans="1:8">
      <c r="A104" s="30"/>
      <c r="B104" s="6"/>
      <c r="C104" s="6">
        <v>78</v>
      </c>
      <c r="D104" s="7" t="s">
        <v>277</v>
      </c>
      <c r="E104" s="7" t="s">
        <v>278</v>
      </c>
      <c r="F104" s="17">
        <v>1517</v>
      </c>
      <c r="G104" s="17">
        <v>1428</v>
      </c>
      <c r="H104" s="18">
        <f t="shared" si="7"/>
        <v>0.941331575477917</v>
      </c>
    </row>
    <row r="105" customHeight="true" spans="1:8">
      <c r="A105" s="30"/>
      <c r="B105" s="6"/>
      <c r="C105" s="6">
        <v>79</v>
      </c>
      <c r="D105" s="7" t="s">
        <v>279</v>
      </c>
      <c r="E105" s="7" t="s">
        <v>280</v>
      </c>
      <c r="F105" s="17"/>
      <c r="G105" s="17"/>
      <c r="H105" s="18"/>
    </row>
    <row r="106" customHeight="true" spans="1:8">
      <c r="A106" s="30"/>
      <c r="B106" s="6"/>
      <c r="C106" s="8" t="s">
        <v>19</v>
      </c>
      <c r="D106" s="8"/>
      <c r="E106" s="8"/>
      <c r="F106" s="19">
        <f>SUM(F103:F105)</f>
        <v>3563</v>
      </c>
      <c r="G106" s="19">
        <f>SUM(G103:G105)</f>
        <v>3457</v>
      </c>
      <c r="H106" s="20">
        <f>G106/F106</f>
        <v>0.970249789503228</v>
      </c>
    </row>
    <row r="107" customHeight="true" spans="1:8">
      <c r="A107" s="30"/>
      <c r="B107" s="6" t="s">
        <v>117</v>
      </c>
      <c r="C107" s="6">
        <v>80</v>
      </c>
      <c r="D107" s="7" t="s">
        <v>118</v>
      </c>
      <c r="E107" s="7" t="s">
        <v>119</v>
      </c>
      <c r="F107" s="17">
        <v>3174</v>
      </c>
      <c r="G107" s="17">
        <v>3001</v>
      </c>
      <c r="H107" s="18">
        <f>G107/F107</f>
        <v>0.945494643982357</v>
      </c>
    </row>
    <row r="108" customHeight="true" spans="1:8">
      <c r="A108" s="30"/>
      <c r="B108" s="6"/>
      <c r="C108" s="8" t="s">
        <v>19</v>
      </c>
      <c r="D108" s="8"/>
      <c r="E108" s="8"/>
      <c r="F108" s="19">
        <f>SUM(F107:F107)</f>
        <v>3174</v>
      </c>
      <c r="G108" s="19">
        <f>SUM(G107:G107)</f>
        <v>3001</v>
      </c>
      <c r="H108" s="20">
        <f>G108/F108</f>
        <v>0.945494643982357</v>
      </c>
    </row>
    <row r="109" customHeight="true" spans="1:8">
      <c r="A109" s="30"/>
      <c r="B109" s="6" t="s">
        <v>109</v>
      </c>
      <c r="C109" s="6">
        <v>81</v>
      </c>
      <c r="D109" s="7" t="s">
        <v>269</v>
      </c>
      <c r="E109" s="7" t="s">
        <v>270</v>
      </c>
      <c r="F109" s="17">
        <v>5774</v>
      </c>
      <c r="G109" s="17">
        <v>5218</v>
      </c>
      <c r="H109" s="18">
        <f>G109/F109</f>
        <v>0.903706269483893</v>
      </c>
    </row>
    <row r="110" customHeight="true" spans="1:8">
      <c r="A110" s="30"/>
      <c r="B110" s="6"/>
      <c r="C110" s="27">
        <v>82</v>
      </c>
      <c r="D110" s="7" t="s">
        <v>271</v>
      </c>
      <c r="E110" s="7" t="s">
        <v>272</v>
      </c>
      <c r="F110" s="17"/>
      <c r="G110" s="17"/>
      <c r="H110" s="18"/>
    </row>
    <row r="111" customHeight="true" spans="1:8">
      <c r="A111" s="30"/>
      <c r="B111" s="6"/>
      <c r="C111" s="27">
        <v>83</v>
      </c>
      <c r="D111" s="7" t="s">
        <v>273</v>
      </c>
      <c r="E111" s="7" t="s">
        <v>274</v>
      </c>
      <c r="F111" s="17"/>
      <c r="G111" s="17"/>
      <c r="H111" s="18"/>
    </row>
    <row r="112" customHeight="true" spans="1:8">
      <c r="A112" s="30"/>
      <c r="B112" s="6"/>
      <c r="C112" s="27">
        <v>84</v>
      </c>
      <c r="D112" s="7" t="s">
        <v>275</v>
      </c>
      <c r="E112" s="7" t="s">
        <v>276</v>
      </c>
      <c r="F112" s="17"/>
      <c r="G112" s="17"/>
      <c r="H112" s="18"/>
    </row>
    <row r="113" customHeight="true" spans="1:8">
      <c r="A113" s="30"/>
      <c r="B113" s="6"/>
      <c r="C113" s="8" t="s">
        <v>19</v>
      </c>
      <c r="D113" s="8"/>
      <c r="E113" s="8"/>
      <c r="F113" s="19">
        <f>SUM(F109)</f>
        <v>5774</v>
      </c>
      <c r="G113" s="19">
        <f>G109</f>
        <v>5218</v>
      </c>
      <c r="H113" s="20">
        <f>G113/F113</f>
        <v>0.903706269483893</v>
      </c>
    </row>
    <row r="114" customHeight="true" spans="1:8">
      <c r="A114" s="30"/>
      <c r="B114" s="6" t="s">
        <v>129</v>
      </c>
      <c r="C114" s="6">
        <v>85</v>
      </c>
      <c r="D114" s="7" t="s">
        <v>130</v>
      </c>
      <c r="E114" s="7" t="s">
        <v>131</v>
      </c>
      <c r="F114" s="17">
        <v>1168</v>
      </c>
      <c r="G114" s="17">
        <v>1111</v>
      </c>
      <c r="H114" s="18">
        <f>G114/F114</f>
        <v>0.951198630136986</v>
      </c>
    </row>
    <row r="115" customHeight="true" spans="1:8">
      <c r="A115" s="30"/>
      <c r="B115" s="6"/>
      <c r="C115" s="6">
        <v>86</v>
      </c>
      <c r="D115" s="7" t="s">
        <v>132</v>
      </c>
      <c r="E115" s="7" t="s">
        <v>133</v>
      </c>
      <c r="F115" s="17">
        <v>1483</v>
      </c>
      <c r="G115" s="17">
        <v>1013</v>
      </c>
      <c r="H115" s="18">
        <f>G115/F115</f>
        <v>0.683074848280512</v>
      </c>
    </row>
    <row r="116" customHeight="true" spans="1:8">
      <c r="A116" s="30"/>
      <c r="B116" s="6"/>
      <c r="C116" s="8" t="s">
        <v>19</v>
      </c>
      <c r="D116" s="8"/>
      <c r="E116" s="8"/>
      <c r="F116" s="19">
        <f>SUM(F114:F115)</f>
        <v>2651</v>
      </c>
      <c r="G116" s="19">
        <f>SUM(G114:G115)</f>
        <v>2124</v>
      </c>
      <c r="H116" s="20">
        <f>G116/F116</f>
        <v>0.801207091663523</v>
      </c>
    </row>
    <row r="117" customHeight="true" spans="1:8">
      <c r="A117" s="30"/>
      <c r="B117" s="6" t="s">
        <v>121</v>
      </c>
      <c r="C117" s="6">
        <v>87</v>
      </c>
      <c r="D117" s="7" t="s">
        <v>333</v>
      </c>
      <c r="E117" s="7" t="s">
        <v>282</v>
      </c>
      <c r="F117" s="17">
        <v>1300</v>
      </c>
      <c r="G117" s="17">
        <v>1083</v>
      </c>
      <c r="H117" s="18">
        <f t="shared" si="5"/>
        <v>0.833076923076923</v>
      </c>
    </row>
    <row r="118" customHeight="true" spans="1:8">
      <c r="A118" s="30"/>
      <c r="B118" s="6"/>
      <c r="C118" s="6">
        <v>88</v>
      </c>
      <c r="D118" s="7" t="s">
        <v>334</v>
      </c>
      <c r="E118" s="7" t="s">
        <v>148</v>
      </c>
      <c r="F118" s="17">
        <v>1617</v>
      </c>
      <c r="G118" s="17">
        <v>1283</v>
      </c>
      <c r="H118" s="18">
        <f t="shared" si="5"/>
        <v>0.793444650587508</v>
      </c>
    </row>
    <row r="119" customHeight="true" spans="1:8">
      <c r="A119" s="30"/>
      <c r="B119" s="6"/>
      <c r="C119" s="6">
        <v>89</v>
      </c>
      <c r="D119" s="7" t="s">
        <v>335</v>
      </c>
      <c r="E119" s="7" t="s">
        <v>146</v>
      </c>
      <c r="F119" s="17">
        <v>1207</v>
      </c>
      <c r="G119" s="17">
        <v>861</v>
      </c>
      <c r="H119" s="18">
        <f t="shared" si="5"/>
        <v>0.713338856669428</v>
      </c>
    </row>
    <row r="120" customHeight="true" spans="1:8">
      <c r="A120" s="30"/>
      <c r="B120" s="6"/>
      <c r="C120" s="6">
        <v>90</v>
      </c>
      <c r="D120" s="7" t="s">
        <v>149</v>
      </c>
      <c r="E120" s="7" t="s">
        <v>150</v>
      </c>
      <c r="F120" s="17">
        <v>1741</v>
      </c>
      <c r="G120" s="17">
        <v>1243</v>
      </c>
      <c r="H120" s="18">
        <f t="shared" si="5"/>
        <v>0.713957495692131</v>
      </c>
    </row>
    <row r="121" customHeight="true" spans="1:8">
      <c r="A121" s="30"/>
      <c r="B121" s="6"/>
      <c r="C121" s="6">
        <v>91</v>
      </c>
      <c r="D121" s="7" t="s">
        <v>336</v>
      </c>
      <c r="E121" s="7" t="s">
        <v>127</v>
      </c>
      <c r="F121" s="17">
        <v>775</v>
      </c>
      <c r="G121" s="17">
        <v>453</v>
      </c>
      <c r="H121" s="18">
        <f t="shared" si="5"/>
        <v>0.584516129032258</v>
      </c>
    </row>
    <row r="122" customHeight="true" spans="1:8">
      <c r="A122" s="30"/>
      <c r="B122" s="6"/>
      <c r="C122" s="8" t="s">
        <v>19</v>
      </c>
      <c r="D122" s="8"/>
      <c r="E122" s="8"/>
      <c r="F122" s="19">
        <f>SUM(F117:F121)</f>
        <v>6640</v>
      </c>
      <c r="G122" s="19">
        <f>SUM(G117:G121)</f>
        <v>4923</v>
      </c>
      <c r="H122" s="20">
        <f t="shared" si="5"/>
        <v>0.741415662650602</v>
      </c>
    </row>
    <row r="123" customHeight="true" spans="1:8">
      <c r="A123" s="30"/>
      <c r="B123" s="10" t="s">
        <v>51</v>
      </c>
      <c r="C123" s="10"/>
      <c r="D123" s="10"/>
      <c r="E123" s="10"/>
      <c r="F123" s="23">
        <f>SUM(F106,F108,F113,F116,F122)</f>
        <v>21802</v>
      </c>
      <c r="G123" s="23">
        <f>SUM(G106,G108,G113,G116,G122)</f>
        <v>18723</v>
      </c>
      <c r="H123" s="24">
        <f t="shared" si="5"/>
        <v>0.858774424364737</v>
      </c>
    </row>
    <row r="124" customHeight="true" spans="1:8">
      <c r="A124" s="14" t="s">
        <v>337</v>
      </c>
      <c r="B124" s="27" t="s">
        <v>338</v>
      </c>
      <c r="C124" s="6">
        <v>92</v>
      </c>
      <c r="D124" s="29" t="s">
        <v>339</v>
      </c>
      <c r="E124" s="29" t="s">
        <v>340</v>
      </c>
      <c r="F124" s="6">
        <v>690</v>
      </c>
      <c r="G124" s="6">
        <v>182</v>
      </c>
      <c r="H124" s="21">
        <f t="shared" si="5"/>
        <v>0.263768115942029</v>
      </c>
    </row>
    <row r="125" customHeight="true" spans="1:8">
      <c r="A125" s="14"/>
      <c r="B125" s="27"/>
      <c r="C125" s="6">
        <v>93</v>
      </c>
      <c r="D125" s="29" t="s">
        <v>341</v>
      </c>
      <c r="E125" s="29" t="s">
        <v>342</v>
      </c>
      <c r="F125" s="6">
        <v>409</v>
      </c>
      <c r="G125" s="6">
        <v>89</v>
      </c>
      <c r="H125" s="21">
        <f t="shared" ref="H125:H133" si="8">G125/F125</f>
        <v>0.21760391198044</v>
      </c>
    </row>
    <row r="126" customHeight="true" spans="1:8">
      <c r="A126" s="14"/>
      <c r="B126" s="27"/>
      <c r="C126" s="6">
        <v>94</v>
      </c>
      <c r="D126" s="29" t="s">
        <v>343</v>
      </c>
      <c r="E126" s="29" t="s">
        <v>344</v>
      </c>
      <c r="F126" s="6">
        <v>488</v>
      </c>
      <c r="G126" s="6">
        <v>90</v>
      </c>
      <c r="H126" s="21">
        <f t="shared" si="8"/>
        <v>0.184426229508197</v>
      </c>
    </row>
    <row r="127" customHeight="true" spans="1:8">
      <c r="A127" s="14"/>
      <c r="B127" s="27"/>
      <c r="C127" s="6">
        <v>95</v>
      </c>
      <c r="D127" s="29" t="s">
        <v>345</v>
      </c>
      <c r="E127" s="29" t="s">
        <v>346</v>
      </c>
      <c r="F127" s="6">
        <v>576</v>
      </c>
      <c r="G127" s="6">
        <v>180</v>
      </c>
      <c r="H127" s="21">
        <f t="shared" si="8"/>
        <v>0.3125</v>
      </c>
    </row>
    <row r="128" customHeight="true" spans="1:8">
      <c r="A128" s="14"/>
      <c r="B128" s="27"/>
      <c r="C128" s="6">
        <v>96</v>
      </c>
      <c r="D128" s="29" t="s">
        <v>347</v>
      </c>
      <c r="E128" s="29" t="s">
        <v>348</v>
      </c>
      <c r="F128" s="6">
        <v>690</v>
      </c>
      <c r="G128" s="6">
        <v>212</v>
      </c>
      <c r="H128" s="21">
        <f t="shared" si="8"/>
        <v>0.307246376811594</v>
      </c>
    </row>
    <row r="129" customHeight="true" spans="1:8">
      <c r="A129" s="14"/>
      <c r="B129" s="27"/>
      <c r="C129" s="6">
        <v>97</v>
      </c>
      <c r="D129" s="29" t="s">
        <v>349</v>
      </c>
      <c r="E129" s="29" t="s">
        <v>350</v>
      </c>
      <c r="F129" s="6">
        <v>784</v>
      </c>
      <c r="G129" s="6">
        <v>25</v>
      </c>
      <c r="H129" s="21">
        <f t="shared" si="8"/>
        <v>0.0318877551020408</v>
      </c>
    </row>
    <row r="130" customHeight="true" spans="1:8">
      <c r="A130" s="14"/>
      <c r="B130" s="27"/>
      <c r="C130" s="6">
        <v>98</v>
      </c>
      <c r="D130" s="29" t="s">
        <v>351</v>
      </c>
      <c r="E130" s="29" t="s">
        <v>352</v>
      </c>
      <c r="F130" s="6">
        <v>1217</v>
      </c>
      <c r="G130" s="6">
        <v>21</v>
      </c>
      <c r="H130" s="21">
        <f t="shared" si="8"/>
        <v>0.0172555464256368</v>
      </c>
    </row>
    <row r="131" customHeight="true" spans="1:8">
      <c r="A131" s="14"/>
      <c r="B131" s="27"/>
      <c r="C131" s="6">
        <v>99</v>
      </c>
      <c r="D131" s="29" t="s">
        <v>353</v>
      </c>
      <c r="E131" s="29" t="s">
        <v>354</v>
      </c>
      <c r="F131" s="6">
        <v>880</v>
      </c>
      <c r="G131" s="6">
        <v>0</v>
      </c>
      <c r="H131" s="21">
        <f t="shared" si="8"/>
        <v>0</v>
      </c>
    </row>
    <row r="132" customHeight="true" spans="1:8">
      <c r="A132" s="14"/>
      <c r="B132" s="27"/>
      <c r="C132" s="8" t="s">
        <v>327</v>
      </c>
      <c r="D132" s="8"/>
      <c r="E132" s="8"/>
      <c r="F132" s="19">
        <f>SUM(F124:F131)</f>
        <v>5734</v>
      </c>
      <c r="G132" s="19">
        <f>SUM(G124:G131)</f>
        <v>799</v>
      </c>
      <c r="H132" s="20">
        <f t="shared" si="8"/>
        <v>0.139344262295082</v>
      </c>
    </row>
    <row r="133" customHeight="true" spans="1:8">
      <c r="A133" s="14"/>
      <c r="B133" s="10" t="s">
        <v>51</v>
      </c>
      <c r="C133" s="10"/>
      <c r="D133" s="10"/>
      <c r="E133" s="10"/>
      <c r="F133" s="23">
        <f>SUM(F132)</f>
        <v>5734</v>
      </c>
      <c r="G133" s="23">
        <f>SUM(G132)</f>
        <v>799</v>
      </c>
      <c r="H133" s="24">
        <f t="shared" si="8"/>
        <v>0.139344262295082</v>
      </c>
    </row>
    <row r="134" customHeight="true" spans="1:8">
      <c r="A134" s="32" t="s">
        <v>134</v>
      </c>
      <c r="B134" s="32"/>
      <c r="C134" s="32"/>
      <c r="D134" s="32"/>
      <c r="E134" s="32"/>
      <c r="F134" s="33">
        <f>SUM(F46,F61,F76,F87,F102,F123,F133)</f>
        <v>105969</v>
      </c>
      <c r="G134" s="33">
        <f>SUM(G46,G61,G76,G87,G102,G123,G133)</f>
        <v>83448</v>
      </c>
      <c r="H134" s="34">
        <f>77674/88177</f>
        <v>0.880887306213639</v>
      </c>
    </row>
  </sheetData>
  <autoFilter ref="A3:H134">
    <extLst/>
  </autoFilter>
  <mergeCells count="86">
    <mergeCell ref="A2:H2"/>
    <mergeCell ref="C14:E14"/>
    <mergeCell ref="C20:E20"/>
    <mergeCell ref="C30:E30"/>
    <mergeCell ref="C45:E45"/>
    <mergeCell ref="B46:E46"/>
    <mergeCell ref="C48:E48"/>
    <mergeCell ref="C52:E52"/>
    <mergeCell ref="C55:E55"/>
    <mergeCell ref="C60:E60"/>
    <mergeCell ref="B61:E61"/>
    <mergeCell ref="C67:E67"/>
    <mergeCell ref="C73:E73"/>
    <mergeCell ref="C75:E75"/>
    <mergeCell ref="B76:E76"/>
    <mergeCell ref="C79:E79"/>
    <mergeCell ref="C84:E84"/>
    <mergeCell ref="C86:E86"/>
    <mergeCell ref="B87:E87"/>
    <mergeCell ref="C89:E89"/>
    <mergeCell ref="C94:E94"/>
    <mergeCell ref="C98:E98"/>
    <mergeCell ref="C101:E101"/>
    <mergeCell ref="B102:E102"/>
    <mergeCell ref="C106:E106"/>
    <mergeCell ref="C108:E108"/>
    <mergeCell ref="C113:E113"/>
    <mergeCell ref="C116:E116"/>
    <mergeCell ref="C122:E122"/>
    <mergeCell ref="B123:E123"/>
    <mergeCell ref="C132:E132"/>
    <mergeCell ref="B133:E133"/>
    <mergeCell ref="A134:E134"/>
    <mergeCell ref="A4:A46"/>
    <mergeCell ref="A47:A52"/>
    <mergeCell ref="A53:A61"/>
    <mergeCell ref="A62:A76"/>
    <mergeCell ref="A77:A87"/>
    <mergeCell ref="A88:A102"/>
    <mergeCell ref="A103:A123"/>
    <mergeCell ref="A124:A133"/>
    <mergeCell ref="B4:B14"/>
    <mergeCell ref="B15:B20"/>
    <mergeCell ref="B21:B30"/>
    <mergeCell ref="B31:B45"/>
    <mergeCell ref="B47:B48"/>
    <mergeCell ref="B49:B52"/>
    <mergeCell ref="B53:B55"/>
    <mergeCell ref="B56:B60"/>
    <mergeCell ref="B62:B67"/>
    <mergeCell ref="B68:B73"/>
    <mergeCell ref="B74:B75"/>
    <mergeCell ref="B77:B79"/>
    <mergeCell ref="B80:B84"/>
    <mergeCell ref="B85:B86"/>
    <mergeCell ref="B88:B89"/>
    <mergeCell ref="B90:B94"/>
    <mergeCell ref="B95:B98"/>
    <mergeCell ref="B99:B101"/>
    <mergeCell ref="B103:B106"/>
    <mergeCell ref="B107:B108"/>
    <mergeCell ref="B109:B113"/>
    <mergeCell ref="B114:B116"/>
    <mergeCell ref="B117:B122"/>
    <mergeCell ref="B124:B132"/>
    <mergeCell ref="F4:F5"/>
    <mergeCell ref="F7:F8"/>
    <mergeCell ref="F26:F27"/>
    <mergeCell ref="F49:F50"/>
    <mergeCell ref="F91:F92"/>
    <mergeCell ref="F104:F105"/>
    <mergeCell ref="F109:F112"/>
    <mergeCell ref="G4:G5"/>
    <mergeCell ref="G7:G8"/>
    <mergeCell ref="G26:G27"/>
    <mergeCell ref="G49:G50"/>
    <mergeCell ref="G91:G92"/>
    <mergeCell ref="G104:G105"/>
    <mergeCell ref="G109:G112"/>
    <mergeCell ref="H4:H5"/>
    <mergeCell ref="H7:H8"/>
    <mergeCell ref="H26:H27"/>
    <mergeCell ref="H49:H50"/>
    <mergeCell ref="H91:H92"/>
    <mergeCell ref="H104:H105"/>
    <mergeCell ref="H109:H112"/>
  </mergeCells>
  <printOptions horizontalCentered="true"/>
  <pageMargins left="0.708661417322835" right="0.708661417322835" top="0.708661417322835" bottom="0.708661417322835" header="0.31496062992126" footer="0.31496062992126"/>
  <pageSetup paperSize="9" scale="98" fitToHeight="2" orientation="portrait"/>
  <headerFooter>
    <oddFooter>&amp;C第 &amp;P 页，共 &amp;N 页</oddFooter>
  </headerFooter>
  <rowBreaks count="2" manualBreakCount="2">
    <brk id="52" max="7" man="1"/>
    <brk id="10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workbookViewId="0">
      <selection activeCell="J63" sqref="J63"/>
    </sheetView>
  </sheetViews>
  <sheetFormatPr defaultColWidth="9" defaultRowHeight="13.5" outlineLevelCol="7"/>
  <cols>
    <col min="1" max="1" width="6.75" customWidth="true"/>
    <col min="2" max="2" width="10" customWidth="true"/>
    <col min="3" max="3" width="6.375" customWidth="true"/>
    <col min="4" max="4" width="19.875" customWidth="true"/>
    <col min="5" max="5" width="22.75" customWidth="true"/>
    <col min="6" max="8" width="7.75" customWidth="true"/>
  </cols>
  <sheetData>
    <row r="1" ht="18.75" spans="1:8">
      <c r="A1" s="370" t="s">
        <v>152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1014</v>
      </c>
      <c r="H3" s="289">
        <f>G3/F3</f>
        <v>0.909417040358744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29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1007</v>
      </c>
      <c r="H5" s="289">
        <f t="shared" si="0"/>
        <v>0.808835341365462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845</v>
      </c>
      <c r="H6" s="289">
        <f t="shared" si="0"/>
        <v>0.634384384384384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4466</v>
      </c>
      <c r="H7" s="290">
        <f t="shared" si="0"/>
        <v>0.809497915533805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807</v>
      </c>
      <c r="H8" s="289">
        <f t="shared" si="0"/>
        <v>0.745841035120148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179</v>
      </c>
      <c r="H9" s="289">
        <f t="shared" si="0"/>
        <v>0.84037558685446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710</v>
      </c>
      <c r="H10" s="289">
        <f t="shared" si="0"/>
        <v>0.641952983725136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460</v>
      </c>
      <c r="H11" s="289">
        <f t="shared" si="0"/>
        <v>0.864661654135338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1555</v>
      </c>
      <c r="H12" s="289">
        <f t="shared" si="0"/>
        <v>0.751207729468599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3711</v>
      </c>
      <c r="H13" s="290">
        <f t="shared" si="0"/>
        <v>0.741754947031781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1970</v>
      </c>
      <c r="H14" s="289">
        <f t="shared" si="0"/>
        <v>0.935422602089269</v>
      </c>
    </row>
    <row r="15" spans="1:8">
      <c r="A15" s="377"/>
      <c r="B15" s="243"/>
      <c r="C15" s="240">
        <v>11</v>
      </c>
      <c r="D15" s="260" t="s">
        <v>34</v>
      </c>
      <c r="E15" s="250" t="s">
        <v>35</v>
      </c>
      <c r="F15" s="268">
        <v>1453</v>
      </c>
      <c r="G15" s="268">
        <v>1419</v>
      </c>
      <c r="H15" s="289">
        <f t="shared" si="0"/>
        <v>0.976600137646249</v>
      </c>
    </row>
    <row r="16" spans="1:8">
      <c r="A16" s="377"/>
      <c r="B16" s="243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243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243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243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243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243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ref="H21:H26" si="1">G21/F21</f>
        <v>0.92436974789916</v>
      </c>
    </row>
    <row r="22" spans="1:8">
      <c r="A22" s="377"/>
      <c r="B22" s="246"/>
      <c r="C22" s="252" t="s">
        <v>19</v>
      </c>
      <c r="D22" s="253"/>
      <c r="E22" s="273"/>
      <c r="F22" s="270">
        <f>SUM(F14:F21)</f>
        <v>14623</v>
      </c>
      <c r="G22" s="270">
        <f>SUM(G14:G21)</f>
        <v>13571</v>
      </c>
      <c r="H22" s="290">
        <f t="shared" si="1"/>
        <v>0.928058537919715</v>
      </c>
    </row>
    <row r="23" spans="1:8">
      <c r="A23" s="377"/>
      <c r="B23" s="379" t="s">
        <v>48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1"/>
        <v>0.406880189798339</v>
      </c>
    </row>
    <row r="24" spans="1:8">
      <c r="A24" s="377"/>
      <c r="B24" s="380"/>
      <c r="C24" s="252" t="s">
        <v>19</v>
      </c>
      <c r="D24" s="253"/>
      <c r="E24" s="273"/>
      <c r="F24" s="270">
        <f>SUM(F23)</f>
        <v>843</v>
      </c>
      <c r="G24" s="270">
        <f>SUM(G23)</f>
        <v>343</v>
      </c>
      <c r="H24" s="290">
        <f t="shared" si="1"/>
        <v>0.406880189798339</v>
      </c>
    </row>
    <row r="25" spans="1:8">
      <c r="A25" s="378"/>
      <c r="B25" s="258" t="s">
        <v>51</v>
      </c>
      <c r="C25" s="259"/>
      <c r="D25" s="259"/>
      <c r="E25" s="277"/>
      <c r="F25" s="278">
        <f>SUM(F23,F14:F21,F8:F12,F3:F6)</f>
        <v>25986</v>
      </c>
      <c r="G25" s="278">
        <f>SUM(G23,G14:G21,G8:G12,G3:G6)</f>
        <v>22091</v>
      </c>
      <c r="H25" s="292">
        <f t="shared" si="1"/>
        <v>0.850111598553067</v>
      </c>
    </row>
    <row r="26" spans="1:8">
      <c r="A26" s="376" t="s">
        <v>52</v>
      </c>
      <c r="B26" s="239" t="s">
        <v>53</v>
      </c>
      <c r="C26" s="240">
        <v>19</v>
      </c>
      <c r="D26" s="260" t="s">
        <v>54</v>
      </c>
      <c r="E26" s="250" t="s">
        <v>55</v>
      </c>
      <c r="F26" s="279">
        <v>2294</v>
      </c>
      <c r="G26" s="268">
        <v>1930</v>
      </c>
      <c r="H26" s="289">
        <f t="shared" si="1"/>
        <v>0.841325196163906</v>
      </c>
    </row>
    <row r="27" spans="1:8">
      <c r="A27" s="377"/>
      <c r="B27" s="243"/>
      <c r="C27" s="240">
        <v>20</v>
      </c>
      <c r="D27" s="260" t="s">
        <v>56</v>
      </c>
      <c r="E27" s="250" t="s">
        <v>57</v>
      </c>
      <c r="F27" s="268">
        <v>1813</v>
      </c>
      <c r="G27" s="268">
        <v>1808</v>
      </c>
      <c r="H27" s="289">
        <f t="shared" si="0"/>
        <v>0.997242140099283</v>
      </c>
    </row>
    <row r="28" spans="1:8">
      <c r="A28" s="377"/>
      <c r="B28" s="246"/>
      <c r="C28" s="252" t="s">
        <v>19</v>
      </c>
      <c r="D28" s="253"/>
      <c r="E28" s="273"/>
      <c r="F28" s="283">
        <f>SUM(F26:F27)</f>
        <v>4107</v>
      </c>
      <c r="G28" s="283">
        <f>SUM(G26:G27)</f>
        <v>3738</v>
      </c>
      <c r="H28" s="368">
        <f t="shared" si="0"/>
        <v>0.910153396639883</v>
      </c>
    </row>
    <row r="29" spans="1:8">
      <c r="A29" s="377"/>
      <c r="B29" s="239" t="s">
        <v>58</v>
      </c>
      <c r="C29" s="260">
        <v>21</v>
      </c>
      <c r="D29" s="260" t="s">
        <v>59</v>
      </c>
      <c r="E29" s="250" t="s">
        <v>60</v>
      </c>
      <c r="F29" s="268">
        <v>1143</v>
      </c>
      <c r="G29" s="268">
        <v>1143</v>
      </c>
      <c r="H29" s="289">
        <f t="shared" si="0"/>
        <v>1</v>
      </c>
    </row>
    <row r="30" spans="1:8">
      <c r="A30" s="377"/>
      <c r="B30" s="243"/>
      <c r="C30" s="260">
        <v>22</v>
      </c>
      <c r="D30" s="260" t="s">
        <v>137</v>
      </c>
      <c r="E30" s="264" t="s">
        <v>138</v>
      </c>
      <c r="F30" s="268">
        <v>912</v>
      </c>
      <c r="G30" s="268">
        <v>615</v>
      </c>
      <c r="H30" s="289">
        <f t="shared" ref="H30:H33" si="2">G30/F30</f>
        <v>0.674342105263158</v>
      </c>
    </row>
    <row r="31" spans="1:8">
      <c r="A31" s="377"/>
      <c r="B31" s="60"/>
      <c r="C31" s="252" t="s">
        <v>19</v>
      </c>
      <c r="D31" s="253"/>
      <c r="E31" s="273"/>
      <c r="F31" s="283">
        <f>SUM(F29:F30)</f>
        <v>2055</v>
      </c>
      <c r="G31" s="283">
        <f t="shared" ref="G31" si="3">SUM(G29:G30)</f>
        <v>1758</v>
      </c>
      <c r="H31" s="368">
        <f t="shared" si="2"/>
        <v>0.855474452554745</v>
      </c>
    </row>
    <row r="32" spans="1:8">
      <c r="A32" s="377"/>
      <c r="B32" s="261" t="s">
        <v>61</v>
      </c>
      <c r="C32" s="240">
        <v>23</v>
      </c>
      <c r="D32" s="260" t="s">
        <v>62</v>
      </c>
      <c r="E32" s="250" t="s">
        <v>63</v>
      </c>
      <c r="F32" s="268">
        <v>3010</v>
      </c>
      <c r="G32" s="268">
        <v>3004</v>
      </c>
      <c r="H32" s="289">
        <f t="shared" si="2"/>
        <v>0.998006644518272</v>
      </c>
    </row>
    <row r="33" spans="1:8">
      <c r="A33" s="377"/>
      <c r="B33" s="60"/>
      <c r="C33" s="252" t="s">
        <v>19</v>
      </c>
      <c r="D33" s="253"/>
      <c r="E33" s="273"/>
      <c r="F33" s="283">
        <f>SUM(F32)</f>
        <v>3010</v>
      </c>
      <c r="G33" s="283">
        <f>SUM(G32)</f>
        <v>3004</v>
      </c>
      <c r="H33" s="368">
        <f t="shared" si="2"/>
        <v>0.998006644518272</v>
      </c>
    </row>
    <row r="34" spans="1:8">
      <c r="A34" s="377"/>
      <c r="B34" s="239" t="s">
        <v>64</v>
      </c>
      <c r="C34" s="240">
        <v>24</v>
      </c>
      <c r="D34" s="239" t="s">
        <v>65</v>
      </c>
      <c r="E34" s="250" t="s">
        <v>66</v>
      </c>
      <c r="F34" s="268">
        <v>577</v>
      </c>
      <c r="G34" s="268">
        <v>405</v>
      </c>
      <c r="H34" s="289">
        <f t="shared" ref="H34:H79" si="4">G34/F34</f>
        <v>0.701906412478336</v>
      </c>
    </row>
    <row r="35" spans="1:8">
      <c r="A35" s="377"/>
      <c r="B35" s="89"/>
      <c r="C35" s="240">
        <v>25</v>
      </c>
      <c r="D35" s="239" t="s">
        <v>139</v>
      </c>
      <c r="E35" s="250" t="s">
        <v>68</v>
      </c>
      <c r="F35" s="268">
        <v>3484</v>
      </c>
      <c r="G35" s="268">
        <v>711</v>
      </c>
      <c r="H35" s="289">
        <f t="shared" si="4"/>
        <v>0.204075774971297</v>
      </c>
    </row>
    <row r="36" spans="1:8">
      <c r="A36" s="377"/>
      <c r="B36" s="89"/>
      <c r="C36" s="240">
        <v>26</v>
      </c>
      <c r="D36" s="239" t="s">
        <v>140</v>
      </c>
      <c r="E36" s="264" t="s">
        <v>141</v>
      </c>
      <c r="F36" s="268">
        <v>1253</v>
      </c>
      <c r="G36" s="268">
        <v>854</v>
      </c>
      <c r="H36" s="289">
        <f t="shared" si="4"/>
        <v>0.681564245810056</v>
      </c>
    </row>
    <row r="37" spans="1:8">
      <c r="A37" s="377"/>
      <c r="B37" s="60"/>
      <c r="C37" s="252" t="s">
        <v>19</v>
      </c>
      <c r="D37" s="253"/>
      <c r="E37" s="273"/>
      <c r="F37" s="283">
        <f>SUM(F34:F36)</f>
        <v>5314</v>
      </c>
      <c r="G37" s="283">
        <f>SUM(G34:G36)</f>
        <v>1970</v>
      </c>
      <c r="H37" s="368">
        <f t="shared" si="4"/>
        <v>0.370718855852465</v>
      </c>
    </row>
    <row r="38" spans="1:8">
      <c r="A38" s="378"/>
      <c r="B38" s="258" t="s">
        <v>51</v>
      </c>
      <c r="C38" s="259"/>
      <c r="D38" s="259"/>
      <c r="E38" s="277"/>
      <c r="F38" s="278">
        <f>SUM(F26:F27,F29:F30,F32,F34:F36)</f>
        <v>14486</v>
      </c>
      <c r="G38" s="278">
        <f>SUM(G26:G27,G29:G30,G32,G34:G36)</f>
        <v>10470</v>
      </c>
      <c r="H38" s="292">
        <f t="shared" si="4"/>
        <v>0.722766809333149</v>
      </c>
    </row>
    <row r="39" spans="1:8">
      <c r="A39" s="376" t="s">
        <v>70</v>
      </c>
      <c r="B39" s="260" t="s">
        <v>71</v>
      </c>
      <c r="C39" s="240">
        <v>27</v>
      </c>
      <c r="D39" s="260" t="s">
        <v>72</v>
      </c>
      <c r="E39" s="250" t="s">
        <v>73</v>
      </c>
      <c r="F39" s="268">
        <v>1859</v>
      </c>
      <c r="G39" s="268">
        <v>1499</v>
      </c>
      <c r="H39" s="289">
        <f t="shared" si="4"/>
        <v>0.806347498655191</v>
      </c>
    </row>
    <row r="40" spans="1:8">
      <c r="A40" s="377"/>
      <c r="B40" s="260"/>
      <c r="C40" s="240">
        <v>28</v>
      </c>
      <c r="D40" s="260" t="s">
        <v>74</v>
      </c>
      <c r="E40" s="250" t="s">
        <v>75</v>
      </c>
      <c r="F40" s="268">
        <v>1094</v>
      </c>
      <c r="G40" s="268">
        <v>955</v>
      </c>
      <c r="H40" s="289">
        <f t="shared" si="4"/>
        <v>0.872943327239488</v>
      </c>
    </row>
    <row r="41" spans="1:8">
      <c r="A41" s="377"/>
      <c r="B41" s="260"/>
      <c r="C41" s="240">
        <v>29</v>
      </c>
      <c r="D41" s="260" t="s">
        <v>76</v>
      </c>
      <c r="E41" s="250" t="s">
        <v>77</v>
      </c>
      <c r="F41" s="268">
        <v>1322</v>
      </c>
      <c r="G41" s="268">
        <v>920</v>
      </c>
      <c r="H41" s="289">
        <f t="shared" si="4"/>
        <v>0.695915279878971</v>
      </c>
    </row>
    <row r="42" spans="1:8">
      <c r="A42" s="377"/>
      <c r="B42" s="260"/>
      <c r="C42" s="240">
        <v>30</v>
      </c>
      <c r="D42" s="371" t="s">
        <v>78</v>
      </c>
      <c r="E42" s="281" t="s">
        <v>79</v>
      </c>
      <c r="F42" s="282">
        <v>678</v>
      </c>
      <c r="G42" s="240">
        <v>517</v>
      </c>
      <c r="H42" s="294">
        <f t="shared" si="4"/>
        <v>0.762536873156342</v>
      </c>
    </row>
    <row r="43" spans="1:8">
      <c r="A43" s="377"/>
      <c r="B43" s="260"/>
      <c r="C43" s="240">
        <v>31</v>
      </c>
      <c r="D43" s="371" t="s">
        <v>80</v>
      </c>
      <c r="E43" s="281" t="s">
        <v>81</v>
      </c>
      <c r="F43" s="282">
        <v>1329</v>
      </c>
      <c r="G43" s="240">
        <v>840</v>
      </c>
      <c r="H43" s="294">
        <f t="shared" si="4"/>
        <v>0.632054176072235</v>
      </c>
    </row>
    <row r="44" customHeight="true" spans="1:8">
      <c r="A44" s="378"/>
      <c r="B44" s="297" t="s">
        <v>51</v>
      </c>
      <c r="C44" s="297"/>
      <c r="D44" s="297"/>
      <c r="E44" s="297"/>
      <c r="F44" s="321">
        <f>SUM(F39:F43)</f>
        <v>6282</v>
      </c>
      <c r="G44" s="321">
        <f>SUM(G39:G43)</f>
        <v>4731</v>
      </c>
      <c r="H44" s="292">
        <f t="shared" si="4"/>
        <v>0.753104106972302</v>
      </c>
    </row>
    <row r="45" spans="1:8">
      <c r="A45" s="376" t="s">
        <v>82</v>
      </c>
      <c r="B45" s="239" t="s">
        <v>83</v>
      </c>
      <c r="C45" s="240">
        <v>32</v>
      </c>
      <c r="D45" s="260" t="s">
        <v>153</v>
      </c>
      <c r="E45" s="250" t="s">
        <v>85</v>
      </c>
      <c r="F45" s="268">
        <v>360</v>
      </c>
      <c r="G45" s="268">
        <v>276</v>
      </c>
      <c r="H45" s="289">
        <f t="shared" si="4"/>
        <v>0.766666666666667</v>
      </c>
    </row>
    <row r="46" spans="1:8">
      <c r="A46" s="377"/>
      <c r="B46" s="243"/>
      <c r="C46" s="240">
        <v>33</v>
      </c>
      <c r="D46" s="260" t="s">
        <v>86</v>
      </c>
      <c r="E46" s="250" t="s">
        <v>87</v>
      </c>
      <c r="F46" s="268">
        <v>247</v>
      </c>
      <c r="G46" s="268">
        <v>181</v>
      </c>
      <c r="H46" s="289">
        <f t="shared" si="4"/>
        <v>0.732793522267207</v>
      </c>
    </row>
    <row r="47" spans="1:8">
      <c r="A47" s="377"/>
      <c r="B47" s="246"/>
      <c r="C47" s="252" t="s">
        <v>19</v>
      </c>
      <c r="D47" s="253"/>
      <c r="E47" s="273"/>
      <c r="F47" s="270">
        <f>SUM(F45:F46)</f>
        <v>607</v>
      </c>
      <c r="G47" s="270">
        <f>SUM(G45:G46)</f>
        <v>457</v>
      </c>
      <c r="H47" s="290">
        <f t="shared" si="4"/>
        <v>0.752883031301483</v>
      </c>
    </row>
    <row r="48" spans="1:8">
      <c r="A48" s="377"/>
      <c r="B48" s="239" t="s">
        <v>88</v>
      </c>
      <c r="C48" s="240">
        <v>34</v>
      </c>
      <c r="D48" s="260" t="s">
        <v>89</v>
      </c>
      <c r="E48" s="250" t="s">
        <v>90</v>
      </c>
      <c r="F48" s="268">
        <v>840</v>
      </c>
      <c r="G48" s="268">
        <v>235</v>
      </c>
      <c r="H48" s="289">
        <f t="shared" si="4"/>
        <v>0.279761904761905</v>
      </c>
    </row>
    <row r="49" spans="1:8">
      <c r="A49" s="377"/>
      <c r="B49" s="89"/>
      <c r="C49" s="240">
        <v>35</v>
      </c>
      <c r="D49" s="260" t="s">
        <v>91</v>
      </c>
      <c r="E49" s="250" t="s">
        <v>92</v>
      </c>
      <c r="F49" s="268">
        <v>559</v>
      </c>
      <c r="G49" s="268">
        <v>331</v>
      </c>
      <c r="H49" s="289">
        <f t="shared" si="4"/>
        <v>0.592128801431127</v>
      </c>
    </row>
    <row r="50" spans="1:8">
      <c r="A50" s="377"/>
      <c r="B50" s="89"/>
      <c r="C50" s="240">
        <v>36</v>
      </c>
      <c r="D50" s="260" t="s">
        <v>93</v>
      </c>
      <c r="E50" s="250" t="s">
        <v>94</v>
      </c>
      <c r="F50" s="240">
        <v>2064</v>
      </c>
      <c r="G50" s="240">
        <v>1983</v>
      </c>
      <c r="H50" s="294">
        <f t="shared" si="4"/>
        <v>0.960755813953488</v>
      </c>
    </row>
    <row r="51" spans="1:8">
      <c r="A51" s="377"/>
      <c r="B51" s="89"/>
      <c r="C51" s="240">
        <v>37</v>
      </c>
      <c r="D51" s="260" t="s">
        <v>95</v>
      </c>
      <c r="E51" s="250" t="s">
        <v>96</v>
      </c>
      <c r="F51" s="268">
        <v>718</v>
      </c>
      <c r="G51" s="268">
        <v>622</v>
      </c>
      <c r="H51" s="289">
        <f t="shared" ref="H51:H58" si="5">G51/F51</f>
        <v>0.866295264623955</v>
      </c>
    </row>
    <row r="52" spans="1:8">
      <c r="A52" s="377"/>
      <c r="B52" s="60"/>
      <c r="C52" s="298" t="s">
        <v>19</v>
      </c>
      <c r="D52" s="299"/>
      <c r="E52" s="323"/>
      <c r="F52" s="324">
        <f>SUM(F48:F51)</f>
        <v>4181</v>
      </c>
      <c r="G52" s="324">
        <f>SUM(G48:G51)</f>
        <v>3171</v>
      </c>
      <c r="H52" s="340">
        <f t="shared" si="5"/>
        <v>0.758430997369051</v>
      </c>
    </row>
    <row r="53" spans="1:8">
      <c r="A53" s="377"/>
      <c r="B53" s="300" t="s">
        <v>142</v>
      </c>
      <c r="C53" s="240">
        <v>38</v>
      </c>
      <c r="D53" s="240" t="s">
        <v>143</v>
      </c>
      <c r="E53" s="264" t="s">
        <v>144</v>
      </c>
      <c r="F53" s="268">
        <v>1249</v>
      </c>
      <c r="G53" s="268">
        <v>1249</v>
      </c>
      <c r="H53" s="289">
        <f t="shared" si="5"/>
        <v>1</v>
      </c>
    </row>
    <row r="54" spans="1:8">
      <c r="A54" s="377"/>
      <c r="B54" s="60"/>
      <c r="C54" s="298" t="s">
        <v>19</v>
      </c>
      <c r="D54" s="299"/>
      <c r="E54" s="323"/>
      <c r="F54" s="270">
        <f>SUM(F53)</f>
        <v>1249</v>
      </c>
      <c r="G54" s="270">
        <f>SUM(G53)</f>
        <v>1249</v>
      </c>
      <c r="H54" s="290">
        <f t="shared" si="5"/>
        <v>1</v>
      </c>
    </row>
    <row r="55" spans="1:8">
      <c r="A55" s="378"/>
      <c r="B55" s="258" t="s">
        <v>51</v>
      </c>
      <c r="C55" s="259"/>
      <c r="D55" s="259"/>
      <c r="E55" s="277"/>
      <c r="F55" s="278">
        <f>SUM(F45:F46,F48:F51,F53)</f>
        <v>6037</v>
      </c>
      <c r="G55" s="278">
        <f>SUM(G45:G46,G48:G51,G53)</f>
        <v>4877</v>
      </c>
      <c r="H55" s="292">
        <f t="shared" si="5"/>
        <v>0.807851581911545</v>
      </c>
    </row>
    <row r="56" spans="1:8">
      <c r="A56" s="376" t="s">
        <v>97</v>
      </c>
      <c r="B56" s="239" t="s">
        <v>98</v>
      </c>
      <c r="C56" s="240">
        <v>39</v>
      </c>
      <c r="D56" s="260" t="s">
        <v>99</v>
      </c>
      <c r="E56" s="250" t="s">
        <v>100</v>
      </c>
      <c r="F56" s="268">
        <v>1391</v>
      </c>
      <c r="G56" s="268">
        <v>1199</v>
      </c>
      <c r="H56" s="289">
        <f t="shared" si="5"/>
        <v>0.86196980589504</v>
      </c>
    </row>
    <row r="57" spans="1:8">
      <c r="A57" s="377"/>
      <c r="B57" s="60"/>
      <c r="C57" s="298" t="s">
        <v>19</v>
      </c>
      <c r="D57" s="299"/>
      <c r="E57" s="323"/>
      <c r="F57" s="270">
        <f>SUM(F56)</f>
        <v>1391</v>
      </c>
      <c r="G57" s="270">
        <f>SUM(G56)</f>
        <v>1199</v>
      </c>
      <c r="H57" s="290">
        <f t="shared" si="5"/>
        <v>0.86196980589504</v>
      </c>
    </row>
    <row r="58" spans="1:8">
      <c r="A58" s="377"/>
      <c r="B58" s="239" t="s">
        <v>101</v>
      </c>
      <c r="C58" s="240">
        <v>40</v>
      </c>
      <c r="D58" s="260" t="s">
        <v>102</v>
      </c>
      <c r="E58" s="250" t="s">
        <v>103</v>
      </c>
      <c r="F58" s="268">
        <v>1534</v>
      </c>
      <c r="G58" s="268">
        <v>1376</v>
      </c>
      <c r="H58" s="289">
        <f t="shared" si="5"/>
        <v>0.897001303780965</v>
      </c>
    </row>
    <row r="59" spans="1:8">
      <c r="A59" s="377"/>
      <c r="B59" s="243"/>
      <c r="C59" s="240">
        <v>41</v>
      </c>
      <c r="D59" s="260" t="s">
        <v>104</v>
      </c>
      <c r="E59" s="250" t="s">
        <v>105</v>
      </c>
      <c r="F59" s="268">
        <v>1934</v>
      </c>
      <c r="G59" s="268">
        <v>1685</v>
      </c>
      <c r="H59" s="289">
        <f t="shared" si="4"/>
        <v>0.871251292657704</v>
      </c>
    </row>
    <row r="60" spans="1:8">
      <c r="A60" s="377"/>
      <c r="B60" s="243"/>
      <c r="C60" s="240">
        <v>42</v>
      </c>
      <c r="D60" s="260" t="s">
        <v>106</v>
      </c>
      <c r="E60" s="250" t="s">
        <v>107</v>
      </c>
      <c r="F60" s="240">
        <v>685</v>
      </c>
      <c r="G60" s="240">
        <v>492</v>
      </c>
      <c r="H60" s="294">
        <f t="shared" si="4"/>
        <v>0.718248175182482</v>
      </c>
    </row>
    <row r="61" spans="1:8">
      <c r="A61" s="377"/>
      <c r="B61" s="246"/>
      <c r="C61" s="252" t="s">
        <v>19</v>
      </c>
      <c r="D61" s="253"/>
      <c r="E61" s="273"/>
      <c r="F61" s="270">
        <f>SUM(F58:F60)</f>
        <v>4153</v>
      </c>
      <c r="G61" s="270">
        <f>SUM(G58:G60)</f>
        <v>3553</v>
      </c>
      <c r="H61" s="290">
        <f t="shared" si="4"/>
        <v>0.855526125692271</v>
      </c>
    </row>
    <row r="62" spans="1:8">
      <c r="A62" s="378"/>
      <c r="B62" s="258" t="s">
        <v>51</v>
      </c>
      <c r="C62" s="259"/>
      <c r="D62" s="259"/>
      <c r="E62" s="277"/>
      <c r="F62" s="278">
        <f>SUM(F56,F58:F60)</f>
        <v>5544</v>
      </c>
      <c r="G62" s="278">
        <f>SUM(G56,G58:G60)</f>
        <v>4752</v>
      </c>
      <c r="H62" s="292">
        <f t="shared" si="4"/>
        <v>0.857142857142857</v>
      </c>
    </row>
    <row r="63" spans="1:8">
      <c r="A63" s="376" t="s">
        <v>108</v>
      </c>
      <c r="B63" s="260" t="s">
        <v>109</v>
      </c>
      <c r="C63" s="240">
        <v>43</v>
      </c>
      <c r="D63" s="260" t="s">
        <v>110</v>
      </c>
      <c r="E63" s="250" t="s">
        <v>111</v>
      </c>
      <c r="F63" s="268">
        <v>5774</v>
      </c>
      <c r="G63" s="268">
        <v>5208</v>
      </c>
      <c r="H63" s="289">
        <f t="shared" si="4"/>
        <v>0.901974367855906</v>
      </c>
    </row>
    <row r="64" spans="1:8">
      <c r="A64" s="377"/>
      <c r="B64" s="239" t="s">
        <v>112</v>
      </c>
      <c r="C64" s="260">
        <v>44</v>
      </c>
      <c r="D64" s="260" t="s">
        <v>113</v>
      </c>
      <c r="E64" s="250" t="s">
        <v>114</v>
      </c>
      <c r="F64" s="268">
        <v>1517</v>
      </c>
      <c r="G64" s="268">
        <v>1428</v>
      </c>
      <c r="H64" s="289">
        <f t="shared" si="4"/>
        <v>0.941331575477917</v>
      </c>
    </row>
    <row r="65" spans="1:8">
      <c r="A65" s="377"/>
      <c r="B65" s="243"/>
      <c r="C65" s="260">
        <v>45</v>
      </c>
      <c r="D65" s="260" t="s">
        <v>115</v>
      </c>
      <c r="E65" s="250" t="s">
        <v>116</v>
      </c>
      <c r="F65" s="268">
        <v>2046</v>
      </c>
      <c r="G65" s="268">
        <v>2029</v>
      </c>
      <c r="H65" s="289">
        <f t="shared" si="4"/>
        <v>0.99169110459433</v>
      </c>
    </row>
    <row r="66" spans="1:8">
      <c r="A66" s="377"/>
      <c r="B66" s="246"/>
      <c r="C66" s="252" t="s">
        <v>19</v>
      </c>
      <c r="D66" s="253"/>
      <c r="E66" s="273"/>
      <c r="F66" s="270">
        <f>SUM(F64:F65)</f>
        <v>3563</v>
      </c>
      <c r="G66" s="270">
        <f>SUM(G64:G65)</f>
        <v>3457</v>
      </c>
      <c r="H66" s="290">
        <f t="shared" si="4"/>
        <v>0.970249789503228</v>
      </c>
    </row>
    <row r="67" spans="1:8">
      <c r="A67" s="377"/>
      <c r="B67" s="261" t="s">
        <v>117</v>
      </c>
      <c r="C67" s="240">
        <v>46</v>
      </c>
      <c r="D67" s="260" t="s">
        <v>118</v>
      </c>
      <c r="E67" s="250" t="s">
        <v>119</v>
      </c>
      <c r="F67" s="268">
        <v>3174</v>
      </c>
      <c r="G67" s="268">
        <v>3001</v>
      </c>
      <c r="H67" s="289">
        <f t="shared" si="4"/>
        <v>0.945494643982357</v>
      </c>
    </row>
    <row r="68" spans="1:8">
      <c r="A68" s="377"/>
      <c r="B68" s="305"/>
      <c r="C68" s="252" t="s">
        <v>19</v>
      </c>
      <c r="D68" s="253"/>
      <c r="E68" s="273"/>
      <c r="F68" s="270">
        <f>SUM(F67:F67)</f>
        <v>3174</v>
      </c>
      <c r="G68" s="270">
        <f>SUM(G67:G67)</f>
        <v>3001</v>
      </c>
      <c r="H68" s="290">
        <f t="shared" si="4"/>
        <v>0.945494643982357</v>
      </c>
    </row>
    <row r="69" spans="1:8">
      <c r="A69" s="377"/>
      <c r="B69" s="239" t="s">
        <v>121</v>
      </c>
      <c r="C69" s="240">
        <v>47</v>
      </c>
      <c r="D69" s="260" t="s">
        <v>122</v>
      </c>
      <c r="E69" s="250" t="s">
        <v>123</v>
      </c>
      <c r="F69" s="268">
        <v>1300</v>
      </c>
      <c r="G69" s="268">
        <v>1060</v>
      </c>
      <c r="H69" s="289">
        <f t="shared" si="4"/>
        <v>0.815384615384615</v>
      </c>
    </row>
    <row r="70" spans="1:8">
      <c r="A70" s="377"/>
      <c r="B70" s="243"/>
      <c r="C70" s="240">
        <v>48</v>
      </c>
      <c r="D70" s="260" t="s">
        <v>145</v>
      </c>
      <c r="E70" s="250" t="s">
        <v>146</v>
      </c>
      <c r="F70" s="328">
        <v>1207</v>
      </c>
      <c r="G70" s="268">
        <v>638</v>
      </c>
      <c r="H70" s="289">
        <f t="shared" si="4"/>
        <v>0.528583264291632</v>
      </c>
    </row>
    <row r="71" spans="1:8">
      <c r="A71" s="377"/>
      <c r="B71" s="243"/>
      <c r="C71" s="240">
        <v>49</v>
      </c>
      <c r="D71" s="260" t="s">
        <v>147</v>
      </c>
      <c r="E71" s="250" t="s">
        <v>148</v>
      </c>
      <c r="F71" s="328">
        <v>1617</v>
      </c>
      <c r="G71" s="268">
        <v>406</v>
      </c>
      <c r="H71" s="289">
        <f t="shared" si="4"/>
        <v>0.251082251082251</v>
      </c>
    </row>
    <row r="72" spans="1:8">
      <c r="A72" s="377"/>
      <c r="B72" s="243"/>
      <c r="C72" s="240">
        <v>50</v>
      </c>
      <c r="D72" s="260" t="s">
        <v>126</v>
      </c>
      <c r="E72" s="250" t="s">
        <v>127</v>
      </c>
      <c r="F72" s="328">
        <v>775</v>
      </c>
      <c r="G72" s="268">
        <v>421</v>
      </c>
      <c r="H72" s="289">
        <f t="shared" si="4"/>
        <v>0.543225806451613</v>
      </c>
    </row>
    <row r="73" spans="1:8">
      <c r="A73" s="377"/>
      <c r="B73" s="243"/>
      <c r="C73" s="240">
        <v>51</v>
      </c>
      <c r="D73" s="260" t="s">
        <v>149</v>
      </c>
      <c r="E73" s="264" t="s">
        <v>150</v>
      </c>
      <c r="F73" s="268">
        <v>1741</v>
      </c>
      <c r="G73" s="268">
        <v>215</v>
      </c>
      <c r="H73" s="289">
        <f t="shared" si="4"/>
        <v>0.123492245835727</v>
      </c>
    </row>
    <row r="74" spans="1:8">
      <c r="A74" s="377"/>
      <c r="B74" s="246"/>
      <c r="C74" s="252" t="s">
        <v>19</v>
      </c>
      <c r="D74" s="253"/>
      <c r="E74" s="273"/>
      <c r="F74" s="270">
        <f>SUM(F69:F73)</f>
        <v>6640</v>
      </c>
      <c r="G74" s="270">
        <f>SUM(G69:G73)</f>
        <v>2740</v>
      </c>
      <c r="H74" s="290">
        <f t="shared" si="4"/>
        <v>0.412650602409639</v>
      </c>
    </row>
    <row r="75" spans="1:8">
      <c r="A75" s="377"/>
      <c r="B75" s="239" t="s">
        <v>129</v>
      </c>
      <c r="C75" s="240">
        <v>52</v>
      </c>
      <c r="D75" s="260" t="s">
        <v>130</v>
      </c>
      <c r="E75" s="250" t="s">
        <v>131</v>
      </c>
      <c r="F75" s="328">
        <v>1168</v>
      </c>
      <c r="G75" s="268">
        <v>1111</v>
      </c>
      <c r="H75" s="289">
        <f t="shared" si="4"/>
        <v>0.951198630136986</v>
      </c>
    </row>
    <row r="76" spans="1:8">
      <c r="A76" s="377"/>
      <c r="B76" s="243"/>
      <c r="C76" s="240">
        <v>53</v>
      </c>
      <c r="D76" s="260" t="s">
        <v>132</v>
      </c>
      <c r="E76" s="250" t="s">
        <v>133</v>
      </c>
      <c r="F76" s="328">
        <v>1483</v>
      </c>
      <c r="G76" s="268">
        <v>1013</v>
      </c>
      <c r="H76" s="289">
        <f t="shared" si="4"/>
        <v>0.683074848280512</v>
      </c>
    </row>
    <row r="77" spans="1:8">
      <c r="A77" s="377"/>
      <c r="B77" s="246"/>
      <c r="C77" s="252" t="s">
        <v>19</v>
      </c>
      <c r="D77" s="253"/>
      <c r="E77" s="273"/>
      <c r="F77" s="270">
        <f>SUM(F75:F76)</f>
        <v>2651</v>
      </c>
      <c r="G77" s="270">
        <f>SUM(G75:G76)</f>
        <v>2124</v>
      </c>
      <c r="H77" s="290">
        <f t="shared" si="4"/>
        <v>0.801207091663523</v>
      </c>
    </row>
    <row r="78" spans="1:8">
      <c r="A78" s="378"/>
      <c r="B78" s="258" t="s">
        <v>51</v>
      </c>
      <c r="C78" s="259"/>
      <c r="D78" s="259"/>
      <c r="E78" s="277"/>
      <c r="F78" s="329">
        <f>SUM(F63:F65,F67:F67,F69:F73,F75:F76)</f>
        <v>21802</v>
      </c>
      <c r="G78" s="329">
        <f>SUM(G63:G65,G67:G67,G69:G73,G75:G76)</f>
        <v>16530</v>
      </c>
      <c r="H78" s="292">
        <f t="shared" si="4"/>
        <v>0.758187322264013</v>
      </c>
    </row>
    <row r="79" spans="1:8">
      <c r="A79" s="375" t="s">
        <v>134</v>
      </c>
      <c r="B79" s="307">
        <v>19</v>
      </c>
      <c r="C79" s="308">
        <v>53</v>
      </c>
      <c r="D79" s="309"/>
      <c r="E79" s="330"/>
      <c r="F79" s="331">
        <f>SUM(F25,F38,F44,F55,F62,F78)</f>
        <v>80137</v>
      </c>
      <c r="G79" s="332">
        <f>SUM(G25,G38,G44,G55,G62,G78)</f>
        <v>63451</v>
      </c>
      <c r="H79" s="343">
        <f t="shared" si="4"/>
        <v>0.791781574054432</v>
      </c>
    </row>
  </sheetData>
  <mergeCells count="49">
    <mergeCell ref="A1:H1"/>
    <mergeCell ref="C7:E7"/>
    <mergeCell ref="C13:E13"/>
    <mergeCell ref="C22:E22"/>
    <mergeCell ref="C24:E24"/>
    <mergeCell ref="B25:E25"/>
    <mergeCell ref="C28:E28"/>
    <mergeCell ref="C31:E31"/>
    <mergeCell ref="C33:E33"/>
    <mergeCell ref="C37:E37"/>
    <mergeCell ref="B38:E38"/>
    <mergeCell ref="B44:E44"/>
    <mergeCell ref="C47:E47"/>
    <mergeCell ref="C52:E52"/>
    <mergeCell ref="C54:E54"/>
    <mergeCell ref="B55:E55"/>
    <mergeCell ref="C57:E57"/>
    <mergeCell ref="C61:E61"/>
    <mergeCell ref="B62:E62"/>
    <mergeCell ref="C66:E66"/>
    <mergeCell ref="C68:E68"/>
    <mergeCell ref="C74:E74"/>
    <mergeCell ref="C77:E77"/>
    <mergeCell ref="B78:E78"/>
    <mergeCell ref="C79:E79"/>
    <mergeCell ref="A3:A25"/>
    <mergeCell ref="A26:A38"/>
    <mergeCell ref="A39:A44"/>
    <mergeCell ref="A45:A55"/>
    <mergeCell ref="A56:A62"/>
    <mergeCell ref="A63:A78"/>
    <mergeCell ref="B3:B7"/>
    <mergeCell ref="B8:B13"/>
    <mergeCell ref="B14:B22"/>
    <mergeCell ref="B23:B24"/>
    <mergeCell ref="B26:B28"/>
    <mergeCell ref="B29:B31"/>
    <mergeCell ref="B32:B33"/>
    <mergeCell ref="B34:B37"/>
    <mergeCell ref="B39:B43"/>
    <mergeCell ref="B45:B47"/>
    <mergeCell ref="B48:B52"/>
    <mergeCell ref="B53:B54"/>
    <mergeCell ref="B56:B57"/>
    <mergeCell ref="B58:B61"/>
    <mergeCell ref="B64:B66"/>
    <mergeCell ref="B67:B68"/>
    <mergeCell ref="B69:B74"/>
    <mergeCell ref="B75:B77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opLeftCell="A52" workbookViewId="0">
      <selection activeCell="J63" sqref="J63"/>
    </sheetView>
  </sheetViews>
  <sheetFormatPr defaultColWidth="9" defaultRowHeight="13.5" outlineLevelCol="7"/>
  <cols>
    <col min="1" max="1" width="6.75" customWidth="true"/>
    <col min="2" max="2" width="9.625" customWidth="true"/>
    <col min="3" max="3" width="6.375" customWidth="true"/>
    <col min="4" max="4" width="19.875" customWidth="true"/>
    <col min="5" max="5" width="22.75" customWidth="true"/>
    <col min="6" max="8" width="7.75" customWidth="true"/>
  </cols>
  <sheetData>
    <row r="1" ht="18.75" spans="1:8">
      <c r="A1" s="370" t="s">
        <v>154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29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1009</v>
      </c>
      <c r="H5" s="289">
        <f t="shared" si="0"/>
        <v>0.810441767068273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847</v>
      </c>
      <c r="H6" s="289">
        <f t="shared" si="0"/>
        <v>0.635885885885886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4472</v>
      </c>
      <c r="H7" s="290">
        <f t="shared" si="0"/>
        <v>0.810585463114011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461</v>
      </c>
      <c r="H11" s="289">
        <f t="shared" si="0"/>
        <v>0.866541353383459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1578</v>
      </c>
      <c r="H12" s="289">
        <f t="shared" si="0"/>
        <v>0.76231884057971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3743</v>
      </c>
      <c r="H13" s="290">
        <f t="shared" si="0"/>
        <v>0.748151109334399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1970</v>
      </c>
      <c r="H14" s="289">
        <f t="shared" si="0"/>
        <v>0.935422602089269</v>
      </c>
    </row>
    <row r="15" spans="1:8">
      <c r="A15" s="377"/>
      <c r="B15" s="243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243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243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243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243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243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243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ref="H21:H26" si="1">G21/F21</f>
        <v>0.92436974789916</v>
      </c>
    </row>
    <row r="22" spans="1:8">
      <c r="A22" s="377"/>
      <c r="B22" s="246"/>
      <c r="C22" s="252" t="s">
        <v>19</v>
      </c>
      <c r="D22" s="253"/>
      <c r="E22" s="273"/>
      <c r="F22" s="270">
        <f>SUM(F14:F21)</f>
        <v>14623</v>
      </c>
      <c r="G22" s="270">
        <f>SUM(G14:G21)</f>
        <v>13572</v>
      </c>
      <c r="H22" s="290">
        <f t="shared" si="1"/>
        <v>0.928126923339944</v>
      </c>
    </row>
    <row r="23" spans="1:8">
      <c r="A23" s="377"/>
      <c r="B23" s="379" t="s">
        <v>48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1"/>
        <v>0.406880189798339</v>
      </c>
    </row>
    <row r="24" spans="1:8">
      <c r="A24" s="377"/>
      <c r="B24" s="380"/>
      <c r="C24" s="252" t="s">
        <v>19</v>
      </c>
      <c r="D24" s="253"/>
      <c r="E24" s="273"/>
      <c r="F24" s="270">
        <f>SUM(F23)</f>
        <v>843</v>
      </c>
      <c r="G24" s="270">
        <f>SUM(G23)</f>
        <v>343</v>
      </c>
      <c r="H24" s="290">
        <f t="shared" si="1"/>
        <v>0.406880189798339</v>
      </c>
    </row>
    <row r="25" spans="1:8">
      <c r="A25" s="378"/>
      <c r="B25" s="258" t="s">
        <v>51</v>
      </c>
      <c r="C25" s="259"/>
      <c r="D25" s="259"/>
      <c r="E25" s="277"/>
      <c r="F25" s="278">
        <f>SUM(F23,F14:F21,F8:F12,F3:F6)</f>
        <v>25986</v>
      </c>
      <c r="G25" s="278">
        <f>SUM(G23,G14:G21,G8:G12,G3:G6)</f>
        <v>22130</v>
      </c>
      <c r="H25" s="292">
        <f t="shared" si="1"/>
        <v>0.85161240668052</v>
      </c>
    </row>
    <row r="26" spans="1:8">
      <c r="A26" s="376" t="s">
        <v>52</v>
      </c>
      <c r="B26" s="239" t="s">
        <v>53</v>
      </c>
      <c r="C26" s="240">
        <v>19</v>
      </c>
      <c r="D26" s="260" t="s">
        <v>54</v>
      </c>
      <c r="E26" s="250" t="s">
        <v>55</v>
      </c>
      <c r="F26" s="279">
        <v>2294</v>
      </c>
      <c r="G26" s="268">
        <v>1932</v>
      </c>
      <c r="H26" s="289">
        <f t="shared" si="1"/>
        <v>0.842197035745423</v>
      </c>
    </row>
    <row r="27" spans="1:8">
      <c r="A27" s="377"/>
      <c r="B27" s="243"/>
      <c r="C27" s="240">
        <v>20</v>
      </c>
      <c r="D27" s="260" t="s">
        <v>56</v>
      </c>
      <c r="E27" s="250" t="s">
        <v>57</v>
      </c>
      <c r="F27" s="268">
        <v>1813</v>
      </c>
      <c r="G27" s="268">
        <v>1808</v>
      </c>
      <c r="H27" s="289">
        <f t="shared" si="0"/>
        <v>0.997242140099283</v>
      </c>
    </row>
    <row r="28" spans="1:8">
      <c r="A28" s="377"/>
      <c r="B28" s="246"/>
      <c r="C28" s="252" t="s">
        <v>19</v>
      </c>
      <c r="D28" s="253"/>
      <c r="E28" s="273"/>
      <c r="F28" s="283">
        <f>SUM(F26:F27)</f>
        <v>4107</v>
      </c>
      <c r="G28" s="283">
        <f>SUM(G26:G27)</f>
        <v>3740</v>
      </c>
      <c r="H28" s="368">
        <f t="shared" si="0"/>
        <v>0.91064037009983</v>
      </c>
    </row>
    <row r="29" spans="1:8">
      <c r="A29" s="377"/>
      <c r="B29" s="239" t="s">
        <v>58</v>
      </c>
      <c r="C29" s="260">
        <v>21</v>
      </c>
      <c r="D29" s="260" t="s">
        <v>59</v>
      </c>
      <c r="E29" s="250" t="s">
        <v>60</v>
      </c>
      <c r="F29" s="268">
        <v>1143</v>
      </c>
      <c r="G29" s="268">
        <v>1143</v>
      </c>
      <c r="H29" s="289">
        <f t="shared" si="0"/>
        <v>1</v>
      </c>
    </row>
    <row r="30" spans="1:8">
      <c r="A30" s="377"/>
      <c r="B30" s="243"/>
      <c r="C30" s="260">
        <v>22</v>
      </c>
      <c r="D30" s="260" t="s">
        <v>137</v>
      </c>
      <c r="E30" s="264" t="s">
        <v>138</v>
      </c>
      <c r="F30" s="268">
        <v>912</v>
      </c>
      <c r="G30" s="268">
        <v>615</v>
      </c>
      <c r="H30" s="289">
        <f t="shared" ref="H30:H33" si="2">G30/F30</f>
        <v>0.674342105263158</v>
      </c>
    </row>
    <row r="31" spans="1:8">
      <c r="A31" s="377"/>
      <c r="B31" s="60"/>
      <c r="C31" s="252" t="s">
        <v>19</v>
      </c>
      <c r="D31" s="253"/>
      <c r="E31" s="273"/>
      <c r="F31" s="283">
        <f>SUM(F29:F30)</f>
        <v>2055</v>
      </c>
      <c r="G31" s="283">
        <f t="shared" ref="G31" si="3">SUM(G29:G30)</f>
        <v>1758</v>
      </c>
      <c r="H31" s="368">
        <f t="shared" si="2"/>
        <v>0.855474452554745</v>
      </c>
    </row>
    <row r="32" spans="1:8">
      <c r="A32" s="377"/>
      <c r="B32" s="261" t="s">
        <v>61</v>
      </c>
      <c r="C32" s="240">
        <v>23</v>
      </c>
      <c r="D32" s="260" t="s">
        <v>62</v>
      </c>
      <c r="E32" s="250" t="s">
        <v>63</v>
      </c>
      <c r="F32" s="268">
        <v>3010</v>
      </c>
      <c r="G32" s="268">
        <v>3004</v>
      </c>
      <c r="H32" s="289">
        <f t="shared" si="2"/>
        <v>0.998006644518272</v>
      </c>
    </row>
    <row r="33" spans="1:8">
      <c r="A33" s="377"/>
      <c r="B33" s="60"/>
      <c r="C33" s="252" t="s">
        <v>19</v>
      </c>
      <c r="D33" s="253"/>
      <c r="E33" s="273"/>
      <c r="F33" s="283">
        <f>SUM(F32)</f>
        <v>3010</v>
      </c>
      <c r="G33" s="283">
        <f>SUM(G32)</f>
        <v>3004</v>
      </c>
      <c r="H33" s="368">
        <f t="shared" si="2"/>
        <v>0.998006644518272</v>
      </c>
    </row>
    <row r="34" spans="1:8">
      <c r="A34" s="377"/>
      <c r="B34" s="239" t="s">
        <v>64</v>
      </c>
      <c r="C34" s="240">
        <v>24</v>
      </c>
      <c r="D34" s="239" t="s">
        <v>65</v>
      </c>
      <c r="E34" s="250" t="s">
        <v>66</v>
      </c>
      <c r="F34" s="268">
        <v>577</v>
      </c>
      <c r="G34" s="268">
        <v>407</v>
      </c>
      <c r="H34" s="289">
        <f t="shared" ref="H34:H83" si="4">G34/F34</f>
        <v>0.705372616984402</v>
      </c>
    </row>
    <row r="35" spans="1:8">
      <c r="A35" s="377"/>
      <c r="B35" s="89"/>
      <c r="C35" s="240">
        <v>25</v>
      </c>
      <c r="D35" s="239" t="s">
        <v>139</v>
      </c>
      <c r="E35" s="250" t="s">
        <v>68</v>
      </c>
      <c r="F35" s="268">
        <v>3488</v>
      </c>
      <c r="G35" s="268">
        <v>720</v>
      </c>
      <c r="H35" s="289">
        <f t="shared" si="4"/>
        <v>0.206422018348624</v>
      </c>
    </row>
    <row r="36" spans="1:8">
      <c r="A36" s="377"/>
      <c r="B36" s="89"/>
      <c r="C36" s="240">
        <v>26</v>
      </c>
      <c r="D36" s="239" t="s">
        <v>140</v>
      </c>
      <c r="E36" s="264" t="s">
        <v>141</v>
      </c>
      <c r="F36" s="268">
        <v>1256</v>
      </c>
      <c r="G36" s="268">
        <v>864</v>
      </c>
      <c r="H36" s="289">
        <f t="shared" si="4"/>
        <v>0.687898089171974</v>
      </c>
    </row>
    <row r="37" spans="1:8">
      <c r="A37" s="377"/>
      <c r="B37" s="60"/>
      <c r="C37" s="252" t="s">
        <v>19</v>
      </c>
      <c r="D37" s="253"/>
      <c r="E37" s="273"/>
      <c r="F37" s="283">
        <f>SUM(F34:F36)</f>
        <v>5321</v>
      </c>
      <c r="G37" s="283">
        <f>SUM(G34:G36)</f>
        <v>1991</v>
      </c>
      <c r="H37" s="368">
        <f t="shared" si="4"/>
        <v>0.374177786130427</v>
      </c>
    </row>
    <row r="38" spans="1:8">
      <c r="A38" s="378"/>
      <c r="B38" s="258" t="s">
        <v>51</v>
      </c>
      <c r="C38" s="259"/>
      <c r="D38" s="259"/>
      <c r="E38" s="277"/>
      <c r="F38" s="278">
        <f>SUM(F26:F27,F29:F30,F32,F34:F36)</f>
        <v>14493</v>
      </c>
      <c r="G38" s="278">
        <f>SUM(G26:G27,G29:G30,G32,G34:G36)</f>
        <v>10493</v>
      </c>
      <c r="H38" s="292">
        <f t="shared" si="4"/>
        <v>0.724004691920237</v>
      </c>
    </row>
    <row r="39" spans="1:8">
      <c r="A39" s="376" t="s">
        <v>70</v>
      </c>
      <c r="B39" s="260" t="s">
        <v>71</v>
      </c>
      <c r="C39" s="240">
        <v>27</v>
      </c>
      <c r="D39" s="260" t="s">
        <v>72</v>
      </c>
      <c r="E39" s="250" t="s">
        <v>73</v>
      </c>
      <c r="F39" s="268">
        <v>1859</v>
      </c>
      <c r="G39" s="268">
        <v>1499</v>
      </c>
      <c r="H39" s="289">
        <f t="shared" si="4"/>
        <v>0.806347498655191</v>
      </c>
    </row>
    <row r="40" spans="1:8">
      <c r="A40" s="377"/>
      <c r="B40" s="260"/>
      <c r="C40" s="240">
        <v>28</v>
      </c>
      <c r="D40" s="260" t="s">
        <v>74</v>
      </c>
      <c r="E40" s="250" t="s">
        <v>75</v>
      </c>
      <c r="F40" s="268">
        <v>1094</v>
      </c>
      <c r="G40" s="268">
        <v>955</v>
      </c>
      <c r="H40" s="289">
        <f t="shared" si="4"/>
        <v>0.872943327239488</v>
      </c>
    </row>
    <row r="41" spans="1:8">
      <c r="A41" s="377"/>
      <c r="B41" s="260"/>
      <c r="C41" s="240">
        <v>29</v>
      </c>
      <c r="D41" s="260" t="s">
        <v>76</v>
      </c>
      <c r="E41" s="250" t="s">
        <v>77</v>
      </c>
      <c r="F41" s="268">
        <v>1322</v>
      </c>
      <c r="G41" s="268">
        <v>937</v>
      </c>
      <c r="H41" s="289">
        <f t="shared" si="4"/>
        <v>0.708774583963691</v>
      </c>
    </row>
    <row r="42" spans="1:8">
      <c r="A42" s="377"/>
      <c r="B42" s="260"/>
      <c r="C42" s="240">
        <v>30</v>
      </c>
      <c r="D42" s="371" t="s">
        <v>78</v>
      </c>
      <c r="E42" s="281" t="s">
        <v>79</v>
      </c>
      <c r="F42" s="282">
        <v>678</v>
      </c>
      <c r="G42" s="240">
        <v>521</v>
      </c>
      <c r="H42" s="294">
        <f t="shared" si="4"/>
        <v>0.768436578171091</v>
      </c>
    </row>
    <row r="43" spans="1:8">
      <c r="A43" s="377"/>
      <c r="B43" s="260"/>
      <c r="C43" s="240">
        <v>31</v>
      </c>
      <c r="D43" s="371" t="s">
        <v>80</v>
      </c>
      <c r="E43" s="281" t="s">
        <v>81</v>
      </c>
      <c r="F43" s="282">
        <v>1329</v>
      </c>
      <c r="G43" s="240">
        <v>851</v>
      </c>
      <c r="H43" s="294">
        <f t="shared" si="4"/>
        <v>0.64033107599699</v>
      </c>
    </row>
    <row r="44" spans="1:8">
      <c r="A44" s="377"/>
      <c r="B44" s="239" t="s">
        <v>155</v>
      </c>
      <c r="C44" s="240">
        <v>32</v>
      </c>
      <c r="D44" s="371" t="s">
        <v>156</v>
      </c>
      <c r="E44" s="281" t="s">
        <v>157</v>
      </c>
      <c r="F44" s="282">
        <v>341</v>
      </c>
      <c r="G44" s="282">
        <v>64</v>
      </c>
      <c r="H44" s="294">
        <f t="shared" si="4"/>
        <v>0.187683284457478</v>
      </c>
    </row>
    <row r="45" spans="1:8">
      <c r="A45" s="377"/>
      <c r="B45" s="243"/>
      <c r="C45" s="240">
        <v>33</v>
      </c>
      <c r="D45" s="371" t="s">
        <v>158</v>
      </c>
      <c r="E45" s="281" t="s">
        <v>159</v>
      </c>
      <c r="F45" s="282">
        <v>297</v>
      </c>
      <c r="G45" s="282">
        <v>23</v>
      </c>
      <c r="H45" s="294">
        <f t="shared" si="4"/>
        <v>0.0774410774410774</v>
      </c>
    </row>
    <row r="46" spans="1:8">
      <c r="A46" s="377"/>
      <c r="B46" s="243"/>
      <c r="C46" s="240">
        <v>34</v>
      </c>
      <c r="D46" s="371" t="s">
        <v>160</v>
      </c>
      <c r="E46" s="281" t="s">
        <v>161</v>
      </c>
      <c r="F46" s="282">
        <v>675</v>
      </c>
      <c r="G46" s="282">
        <v>0</v>
      </c>
      <c r="H46" s="294">
        <f t="shared" si="4"/>
        <v>0</v>
      </c>
    </row>
    <row r="47" spans="1:8">
      <c r="A47" s="377"/>
      <c r="B47" s="246"/>
      <c r="C47" s="240">
        <v>35</v>
      </c>
      <c r="D47" s="371" t="s">
        <v>162</v>
      </c>
      <c r="E47" s="281" t="s">
        <v>163</v>
      </c>
      <c r="F47" s="282">
        <v>806</v>
      </c>
      <c r="G47" s="282">
        <v>35</v>
      </c>
      <c r="H47" s="294">
        <f t="shared" si="4"/>
        <v>0.043424317617866</v>
      </c>
    </row>
    <row r="48" customHeight="true" spans="1:8">
      <c r="A48" s="378"/>
      <c r="B48" s="297" t="s">
        <v>51</v>
      </c>
      <c r="C48" s="297"/>
      <c r="D48" s="297"/>
      <c r="E48" s="297"/>
      <c r="F48" s="321">
        <f>SUM(F39:F47)</f>
        <v>8401</v>
      </c>
      <c r="G48" s="321">
        <f>SUM(G39:G47)</f>
        <v>4885</v>
      </c>
      <c r="H48" s="292">
        <f t="shared" si="4"/>
        <v>0.581478395429116</v>
      </c>
    </row>
    <row r="49" spans="1:8">
      <c r="A49" s="376" t="s">
        <v>82</v>
      </c>
      <c r="B49" s="239" t="s">
        <v>83</v>
      </c>
      <c r="C49" s="240">
        <v>36</v>
      </c>
      <c r="D49" s="260" t="s">
        <v>153</v>
      </c>
      <c r="E49" s="250" t="s">
        <v>85</v>
      </c>
      <c r="F49" s="268">
        <v>360</v>
      </c>
      <c r="G49" s="268">
        <v>277</v>
      </c>
      <c r="H49" s="289">
        <f t="shared" si="4"/>
        <v>0.769444444444444</v>
      </c>
    </row>
    <row r="50" spans="1:8">
      <c r="A50" s="377"/>
      <c r="B50" s="243"/>
      <c r="C50" s="240">
        <v>37</v>
      </c>
      <c r="D50" s="260" t="s">
        <v>86</v>
      </c>
      <c r="E50" s="250" t="s">
        <v>87</v>
      </c>
      <c r="F50" s="268">
        <v>247</v>
      </c>
      <c r="G50" s="268">
        <v>181</v>
      </c>
      <c r="H50" s="289">
        <f t="shared" si="4"/>
        <v>0.732793522267207</v>
      </c>
    </row>
    <row r="51" spans="1:8">
      <c r="A51" s="377"/>
      <c r="B51" s="246"/>
      <c r="C51" s="252" t="s">
        <v>19</v>
      </c>
      <c r="D51" s="253"/>
      <c r="E51" s="273"/>
      <c r="F51" s="270">
        <f>SUM(F49:F50)</f>
        <v>607</v>
      </c>
      <c r="G51" s="270">
        <f>SUM(G49:G50)</f>
        <v>458</v>
      </c>
      <c r="H51" s="290">
        <f t="shared" si="4"/>
        <v>0.754530477759473</v>
      </c>
    </row>
    <row r="52" spans="1:8">
      <c r="A52" s="377"/>
      <c r="B52" s="239" t="s">
        <v>88</v>
      </c>
      <c r="C52" s="240">
        <v>38</v>
      </c>
      <c r="D52" s="260" t="s">
        <v>89</v>
      </c>
      <c r="E52" s="250" t="s">
        <v>90</v>
      </c>
      <c r="F52" s="268">
        <v>841</v>
      </c>
      <c r="G52" s="268">
        <v>251</v>
      </c>
      <c r="H52" s="289">
        <f t="shared" si="4"/>
        <v>0.298454221165279</v>
      </c>
    </row>
    <row r="53" spans="1:8">
      <c r="A53" s="377"/>
      <c r="B53" s="89"/>
      <c r="C53" s="240">
        <v>39</v>
      </c>
      <c r="D53" s="260" t="s">
        <v>91</v>
      </c>
      <c r="E53" s="250" t="s">
        <v>92</v>
      </c>
      <c r="F53" s="268">
        <v>559</v>
      </c>
      <c r="G53" s="268">
        <v>335</v>
      </c>
      <c r="H53" s="289">
        <f t="shared" si="4"/>
        <v>0.599284436493739</v>
      </c>
    </row>
    <row r="54" spans="1:8">
      <c r="A54" s="377"/>
      <c r="B54" s="89"/>
      <c r="C54" s="240">
        <v>40</v>
      </c>
      <c r="D54" s="260" t="s">
        <v>93</v>
      </c>
      <c r="E54" s="250" t="s">
        <v>94</v>
      </c>
      <c r="F54" s="240">
        <v>2064</v>
      </c>
      <c r="G54" s="240">
        <v>1983</v>
      </c>
      <c r="H54" s="294">
        <f t="shared" si="4"/>
        <v>0.960755813953488</v>
      </c>
    </row>
    <row r="55" spans="1:8">
      <c r="A55" s="377"/>
      <c r="B55" s="89"/>
      <c r="C55" s="240">
        <v>41</v>
      </c>
      <c r="D55" s="260" t="s">
        <v>95</v>
      </c>
      <c r="E55" s="250" t="s">
        <v>96</v>
      </c>
      <c r="F55" s="268">
        <v>718</v>
      </c>
      <c r="G55" s="268">
        <v>622</v>
      </c>
      <c r="H55" s="289">
        <f t="shared" ref="H55:H62" si="5">G55/F55</f>
        <v>0.866295264623955</v>
      </c>
    </row>
    <row r="56" spans="1:8">
      <c r="A56" s="377"/>
      <c r="B56" s="60"/>
      <c r="C56" s="298" t="s">
        <v>19</v>
      </c>
      <c r="D56" s="299"/>
      <c r="E56" s="323"/>
      <c r="F56" s="324">
        <f>SUM(F52:F55)</f>
        <v>4182</v>
      </c>
      <c r="G56" s="324">
        <f>SUM(G52:G55)</f>
        <v>3191</v>
      </c>
      <c r="H56" s="340">
        <f t="shared" si="5"/>
        <v>0.763032042085127</v>
      </c>
    </row>
    <row r="57" spans="1:8">
      <c r="A57" s="377"/>
      <c r="B57" s="300" t="s">
        <v>142</v>
      </c>
      <c r="C57" s="240">
        <v>42</v>
      </c>
      <c r="D57" s="240" t="s">
        <v>143</v>
      </c>
      <c r="E57" s="264" t="s">
        <v>144</v>
      </c>
      <c r="F57" s="268">
        <v>1249</v>
      </c>
      <c r="G57" s="268">
        <v>1249</v>
      </c>
      <c r="H57" s="289">
        <f t="shared" si="5"/>
        <v>1</v>
      </c>
    </row>
    <row r="58" spans="1:8">
      <c r="A58" s="377"/>
      <c r="B58" s="60"/>
      <c r="C58" s="298" t="s">
        <v>19</v>
      </c>
      <c r="D58" s="299"/>
      <c r="E58" s="323"/>
      <c r="F58" s="270">
        <f>SUM(F57)</f>
        <v>1249</v>
      </c>
      <c r="G58" s="270">
        <f>SUM(G57)</f>
        <v>1249</v>
      </c>
      <c r="H58" s="290">
        <f t="shared" si="5"/>
        <v>1</v>
      </c>
    </row>
    <row r="59" spans="1:8">
      <c r="A59" s="378"/>
      <c r="B59" s="258" t="s">
        <v>51</v>
      </c>
      <c r="C59" s="259"/>
      <c r="D59" s="259"/>
      <c r="E59" s="277"/>
      <c r="F59" s="278">
        <f>SUM(F49:F50,F52:F55,F57)</f>
        <v>6038</v>
      </c>
      <c r="G59" s="278">
        <f>SUM(G49:G50,G52:G55,G57)</f>
        <v>4898</v>
      </c>
      <c r="H59" s="292">
        <f t="shared" si="5"/>
        <v>0.811195760185492</v>
      </c>
    </row>
    <row r="60" spans="1:8">
      <c r="A60" s="376" t="s">
        <v>97</v>
      </c>
      <c r="B60" s="239" t="s">
        <v>98</v>
      </c>
      <c r="C60" s="240">
        <v>43</v>
      </c>
      <c r="D60" s="260" t="s">
        <v>99</v>
      </c>
      <c r="E60" s="250" t="s">
        <v>100</v>
      </c>
      <c r="F60" s="268">
        <v>1391</v>
      </c>
      <c r="G60" s="268">
        <v>1199</v>
      </c>
      <c r="H60" s="289">
        <f t="shared" si="5"/>
        <v>0.86196980589504</v>
      </c>
    </row>
    <row r="61" spans="1:8">
      <c r="A61" s="377"/>
      <c r="B61" s="60"/>
      <c r="C61" s="298" t="s">
        <v>19</v>
      </c>
      <c r="D61" s="299"/>
      <c r="E61" s="323"/>
      <c r="F61" s="270">
        <f>SUM(F60)</f>
        <v>1391</v>
      </c>
      <c r="G61" s="270">
        <f>SUM(G60)</f>
        <v>1199</v>
      </c>
      <c r="H61" s="290">
        <f t="shared" si="5"/>
        <v>0.86196980589504</v>
      </c>
    </row>
    <row r="62" spans="1:8">
      <c r="A62" s="377"/>
      <c r="B62" s="239" t="s">
        <v>101</v>
      </c>
      <c r="C62" s="240">
        <v>44</v>
      </c>
      <c r="D62" s="260" t="s">
        <v>102</v>
      </c>
      <c r="E62" s="250" t="s">
        <v>103</v>
      </c>
      <c r="F62" s="268">
        <v>1534</v>
      </c>
      <c r="G62" s="268">
        <v>1380</v>
      </c>
      <c r="H62" s="289">
        <f t="shared" si="5"/>
        <v>0.899608865710561</v>
      </c>
    </row>
    <row r="63" spans="1:8">
      <c r="A63" s="377"/>
      <c r="B63" s="243"/>
      <c r="C63" s="240">
        <v>45</v>
      </c>
      <c r="D63" s="260" t="s">
        <v>104</v>
      </c>
      <c r="E63" s="250" t="s">
        <v>105</v>
      </c>
      <c r="F63" s="268">
        <v>1934</v>
      </c>
      <c r="G63" s="268">
        <v>1685</v>
      </c>
      <c r="H63" s="289">
        <f t="shared" si="4"/>
        <v>0.871251292657704</v>
      </c>
    </row>
    <row r="64" spans="1:8">
      <c r="A64" s="377"/>
      <c r="B64" s="243"/>
      <c r="C64" s="240">
        <v>46</v>
      </c>
      <c r="D64" s="260" t="s">
        <v>106</v>
      </c>
      <c r="E64" s="250" t="s">
        <v>107</v>
      </c>
      <c r="F64" s="240">
        <v>685</v>
      </c>
      <c r="G64" s="240">
        <v>507</v>
      </c>
      <c r="H64" s="294">
        <f t="shared" si="4"/>
        <v>0.74014598540146</v>
      </c>
    </row>
    <row r="65" spans="1:8">
      <c r="A65" s="377"/>
      <c r="B65" s="246"/>
      <c r="C65" s="252" t="s">
        <v>19</v>
      </c>
      <c r="D65" s="253"/>
      <c r="E65" s="273"/>
      <c r="F65" s="270">
        <f>SUM(F62:F64)</f>
        <v>4153</v>
      </c>
      <c r="G65" s="270">
        <f>SUM(G62:G64)</f>
        <v>3572</v>
      </c>
      <c r="H65" s="290">
        <f t="shared" si="4"/>
        <v>0.860101131712015</v>
      </c>
    </row>
    <row r="66" spans="1:8">
      <c r="A66" s="378"/>
      <c r="B66" s="258" t="s">
        <v>51</v>
      </c>
      <c r="C66" s="259"/>
      <c r="D66" s="259"/>
      <c r="E66" s="277"/>
      <c r="F66" s="278">
        <f>SUM(F60,F62:F64)</f>
        <v>5544</v>
      </c>
      <c r="G66" s="278">
        <f>SUM(G60,G62:G64)</f>
        <v>4771</v>
      </c>
      <c r="H66" s="292">
        <f t="shared" si="4"/>
        <v>0.860569985569986</v>
      </c>
    </row>
    <row r="67" spans="1:8">
      <c r="A67" s="376" t="s">
        <v>108</v>
      </c>
      <c r="B67" s="260" t="s">
        <v>109</v>
      </c>
      <c r="C67" s="240">
        <v>47</v>
      </c>
      <c r="D67" s="260" t="s">
        <v>110</v>
      </c>
      <c r="E67" s="250" t="s">
        <v>111</v>
      </c>
      <c r="F67" s="268">
        <v>5774</v>
      </c>
      <c r="G67" s="268">
        <v>5208</v>
      </c>
      <c r="H67" s="289">
        <f t="shared" si="4"/>
        <v>0.901974367855906</v>
      </c>
    </row>
    <row r="68" spans="1:8">
      <c r="A68" s="377"/>
      <c r="B68" s="239" t="s">
        <v>112</v>
      </c>
      <c r="C68" s="260">
        <v>48</v>
      </c>
      <c r="D68" s="260" t="s">
        <v>113</v>
      </c>
      <c r="E68" s="250" t="s">
        <v>114</v>
      </c>
      <c r="F68" s="268">
        <v>1517</v>
      </c>
      <c r="G68" s="268">
        <v>1428</v>
      </c>
      <c r="H68" s="289">
        <f t="shared" si="4"/>
        <v>0.941331575477917</v>
      </c>
    </row>
    <row r="69" spans="1:8">
      <c r="A69" s="377"/>
      <c r="B69" s="243"/>
      <c r="C69" s="260">
        <v>49</v>
      </c>
      <c r="D69" s="260" t="s">
        <v>115</v>
      </c>
      <c r="E69" s="250" t="s">
        <v>116</v>
      </c>
      <c r="F69" s="268">
        <v>2046</v>
      </c>
      <c r="G69" s="268">
        <v>2029</v>
      </c>
      <c r="H69" s="289">
        <f t="shared" si="4"/>
        <v>0.99169110459433</v>
      </c>
    </row>
    <row r="70" spans="1:8">
      <c r="A70" s="377"/>
      <c r="B70" s="246"/>
      <c r="C70" s="252" t="s">
        <v>19</v>
      </c>
      <c r="D70" s="253"/>
      <c r="E70" s="273"/>
      <c r="F70" s="270">
        <f>SUM(F68:F69)</f>
        <v>3563</v>
      </c>
      <c r="G70" s="270">
        <f>SUM(G68:G69)</f>
        <v>3457</v>
      </c>
      <c r="H70" s="290">
        <f t="shared" si="4"/>
        <v>0.970249789503228</v>
      </c>
    </row>
    <row r="71" spans="1:8">
      <c r="A71" s="377"/>
      <c r="B71" s="261" t="s">
        <v>117</v>
      </c>
      <c r="C71" s="240">
        <v>50</v>
      </c>
      <c r="D71" s="260" t="s">
        <v>118</v>
      </c>
      <c r="E71" s="250" t="s">
        <v>119</v>
      </c>
      <c r="F71" s="268">
        <v>3174</v>
      </c>
      <c r="G71" s="268">
        <v>3001</v>
      </c>
      <c r="H71" s="289">
        <f t="shared" si="4"/>
        <v>0.945494643982357</v>
      </c>
    </row>
    <row r="72" spans="1:8">
      <c r="A72" s="377"/>
      <c r="B72" s="305"/>
      <c r="C72" s="252" t="s">
        <v>19</v>
      </c>
      <c r="D72" s="253"/>
      <c r="E72" s="273"/>
      <c r="F72" s="270">
        <f>SUM(F71:F71)</f>
        <v>3174</v>
      </c>
      <c r="G72" s="270">
        <f>SUM(G71:G71)</f>
        <v>3001</v>
      </c>
      <c r="H72" s="290">
        <f t="shared" si="4"/>
        <v>0.945494643982357</v>
      </c>
    </row>
    <row r="73" spans="1:8">
      <c r="A73" s="377"/>
      <c r="B73" s="239" t="s">
        <v>121</v>
      </c>
      <c r="C73" s="240">
        <v>51</v>
      </c>
      <c r="D73" s="260" t="s">
        <v>122</v>
      </c>
      <c r="E73" s="250" t="s">
        <v>123</v>
      </c>
      <c r="F73" s="268">
        <v>1300</v>
      </c>
      <c r="G73" s="268">
        <v>1060</v>
      </c>
      <c r="H73" s="289">
        <f t="shared" si="4"/>
        <v>0.815384615384615</v>
      </c>
    </row>
    <row r="74" spans="1:8">
      <c r="A74" s="377"/>
      <c r="B74" s="243"/>
      <c r="C74" s="240">
        <v>52</v>
      </c>
      <c r="D74" s="260" t="s">
        <v>145</v>
      </c>
      <c r="E74" s="250" t="s">
        <v>146</v>
      </c>
      <c r="F74" s="328">
        <v>1207</v>
      </c>
      <c r="G74" s="268">
        <v>663</v>
      </c>
      <c r="H74" s="289">
        <f t="shared" si="4"/>
        <v>0.549295774647887</v>
      </c>
    </row>
    <row r="75" spans="1:8">
      <c r="A75" s="377"/>
      <c r="B75" s="243"/>
      <c r="C75" s="240">
        <v>53</v>
      </c>
      <c r="D75" s="260" t="s">
        <v>147</v>
      </c>
      <c r="E75" s="250" t="s">
        <v>148</v>
      </c>
      <c r="F75" s="328">
        <v>1617</v>
      </c>
      <c r="G75" s="268">
        <v>417</v>
      </c>
      <c r="H75" s="289">
        <f t="shared" si="4"/>
        <v>0.257884972170686</v>
      </c>
    </row>
    <row r="76" spans="1:8">
      <c r="A76" s="377"/>
      <c r="B76" s="243"/>
      <c r="C76" s="240">
        <v>54</v>
      </c>
      <c r="D76" s="260" t="s">
        <v>126</v>
      </c>
      <c r="E76" s="250" t="s">
        <v>127</v>
      </c>
      <c r="F76" s="328">
        <v>775</v>
      </c>
      <c r="G76" s="268">
        <v>421</v>
      </c>
      <c r="H76" s="289">
        <f t="shared" si="4"/>
        <v>0.543225806451613</v>
      </c>
    </row>
    <row r="77" spans="1:8">
      <c r="A77" s="377"/>
      <c r="B77" s="243"/>
      <c r="C77" s="240">
        <v>55</v>
      </c>
      <c r="D77" s="260" t="s">
        <v>149</v>
      </c>
      <c r="E77" s="264" t="s">
        <v>150</v>
      </c>
      <c r="F77" s="268">
        <v>1741</v>
      </c>
      <c r="G77" s="268">
        <v>241</v>
      </c>
      <c r="H77" s="289">
        <f t="shared" si="4"/>
        <v>0.138426191843768</v>
      </c>
    </row>
    <row r="78" spans="1:8">
      <c r="A78" s="377"/>
      <c r="B78" s="246"/>
      <c r="C78" s="252" t="s">
        <v>19</v>
      </c>
      <c r="D78" s="253"/>
      <c r="E78" s="273"/>
      <c r="F78" s="270">
        <f>SUM(F73:F77)</f>
        <v>6640</v>
      </c>
      <c r="G78" s="270">
        <f>SUM(G73:G77)</f>
        <v>2802</v>
      </c>
      <c r="H78" s="290">
        <f t="shared" si="4"/>
        <v>0.421987951807229</v>
      </c>
    </row>
    <row r="79" spans="1:8">
      <c r="A79" s="377"/>
      <c r="B79" s="239" t="s">
        <v>129</v>
      </c>
      <c r="C79" s="240">
        <v>56</v>
      </c>
      <c r="D79" s="260" t="s">
        <v>130</v>
      </c>
      <c r="E79" s="250" t="s">
        <v>131</v>
      </c>
      <c r="F79" s="328">
        <v>1168</v>
      </c>
      <c r="G79" s="268">
        <v>1111</v>
      </c>
      <c r="H79" s="289">
        <f t="shared" si="4"/>
        <v>0.951198630136986</v>
      </c>
    </row>
    <row r="80" spans="1:8">
      <c r="A80" s="377"/>
      <c r="B80" s="243"/>
      <c r="C80" s="240">
        <v>57</v>
      </c>
      <c r="D80" s="260" t="s">
        <v>132</v>
      </c>
      <c r="E80" s="250" t="s">
        <v>133</v>
      </c>
      <c r="F80" s="328">
        <v>1483</v>
      </c>
      <c r="G80" s="268">
        <v>1013</v>
      </c>
      <c r="H80" s="289">
        <f t="shared" si="4"/>
        <v>0.683074848280512</v>
      </c>
    </row>
    <row r="81" spans="1:8">
      <c r="A81" s="377"/>
      <c r="B81" s="246"/>
      <c r="C81" s="252" t="s">
        <v>19</v>
      </c>
      <c r="D81" s="253"/>
      <c r="E81" s="273"/>
      <c r="F81" s="270">
        <f>SUM(F79:F80)</f>
        <v>2651</v>
      </c>
      <c r="G81" s="270">
        <f>SUM(G79:G80)</f>
        <v>2124</v>
      </c>
      <c r="H81" s="290">
        <f t="shared" si="4"/>
        <v>0.801207091663523</v>
      </c>
    </row>
    <row r="82" spans="1:8">
      <c r="A82" s="378"/>
      <c r="B82" s="258" t="s">
        <v>51</v>
      </c>
      <c r="C82" s="259"/>
      <c r="D82" s="259"/>
      <c r="E82" s="277"/>
      <c r="F82" s="329">
        <f>SUM(F67:F69,F71:F71,F73:F77,F79:F80)</f>
        <v>21802</v>
      </c>
      <c r="G82" s="329">
        <f>SUM(G67:G69,G71:G71,G73:G77,G79:G80)</f>
        <v>16592</v>
      </c>
      <c r="H82" s="292">
        <f t="shared" si="4"/>
        <v>0.761031098064398</v>
      </c>
    </row>
    <row r="83" spans="1:8">
      <c r="A83" s="375" t="s">
        <v>134</v>
      </c>
      <c r="B83" s="307">
        <v>20</v>
      </c>
      <c r="C83" s="308">
        <v>57</v>
      </c>
      <c r="D83" s="309"/>
      <c r="E83" s="330"/>
      <c r="F83" s="331">
        <f>SUM(F25,F38,F48,F59,F66,F82)</f>
        <v>82264</v>
      </c>
      <c r="G83" s="332">
        <f>SUM(G25,G38,G48,G59,G66,G82)</f>
        <v>63769</v>
      </c>
      <c r="H83" s="343">
        <f t="shared" si="4"/>
        <v>0.775175046192745</v>
      </c>
    </row>
  </sheetData>
  <mergeCells count="50">
    <mergeCell ref="A1:H1"/>
    <mergeCell ref="C7:E7"/>
    <mergeCell ref="C13:E13"/>
    <mergeCell ref="C22:E22"/>
    <mergeCell ref="C24:E24"/>
    <mergeCell ref="B25:E25"/>
    <mergeCell ref="C28:E28"/>
    <mergeCell ref="C31:E31"/>
    <mergeCell ref="C33:E33"/>
    <mergeCell ref="C37:E37"/>
    <mergeCell ref="B38:E38"/>
    <mergeCell ref="B48:E48"/>
    <mergeCell ref="C51:E51"/>
    <mergeCell ref="C56:E56"/>
    <mergeCell ref="C58:E58"/>
    <mergeCell ref="B59:E59"/>
    <mergeCell ref="C61:E61"/>
    <mergeCell ref="C65:E65"/>
    <mergeCell ref="B66:E66"/>
    <mergeCell ref="C70:E70"/>
    <mergeCell ref="C72:E72"/>
    <mergeCell ref="C78:E78"/>
    <mergeCell ref="C81:E81"/>
    <mergeCell ref="B82:E82"/>
    <mergeCell ref="C83:E83"/>
    <mergeCell ref="A3:A25"/>
    <mergeCell ref="A26:A38"/>
    <mergeCell ref="A39:A48"/>
    <mergeCell ref="A49:A59"/>
    <mergeCell ref="A60:A66"/>
    <mergeCell ref="A67:A82"/>
    <mergeCell ref="B3:B7"/>
    <mergeCell ref="B8:B13"/>
    <mergeCell ref="B14:B22"/>
    <mergeCell ref="B23:B24"/>
    <mergeCell ref="B26:B28"/>
    <mergeCell ref="B29:B31"/>
    <mergeCell ref="B32:B33"/>
    <mergeCell ref="B34:B37"/>
    <mergeCell ref="B39:B43"/>
    <mergeCell ref="B44:B47"/>
    <mergeCell ref="B49:B51"/>
    <mergeCell ref="B52:B56"/>
    <mergeCell ref="B57:B58"/>
    <mergeCell ref="B60:B61"/>
    <mergeCell ref="B62:B65"/>
    <mergeCell ref="B68:B70"/>
    <mergeCell ref="B71:B72"/>
    <mergeCell ref="B73:B78"/>
    <mergeCell ref="B79:B81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opLeftCell="A4" workbookViewId="0">
      <selection activeCell="J63" sqref="J63"/>
    </sheetView>
  </sheetViews>
  <sheetFormatPr defaultColWidth="9" defaultRowHeight="13.5" outlineLevelCol="7"/>
  <cols>
    <col min="1" max="1" width="6.75" customWidth="true"/>
    <col min="2" max="2" width="9.625" customWidth="true"/>
    <col min="3" max="3" width="6.375" customWidth="true"/>
    <col min="4" max="4" width="19.875" customWidth="true"/>
    <col min="5" max="5" width="22.75" customWidth="true"/>
    <col min="6" max="8" width="7.75" customWidth="true"/>
  </cols>
  <sheetData>
    <row r="1" ht="18.75" spans="1:8">
      <c r="A1" s="370" t="s">
        <v>164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29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1013</v>
      </c>
      <c r="H5" s="289">
        <f t="shared" si="0"/>
        <v>0.813654618473896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848</v>
      </c>
      <c r="H6" s="289">
        <f t="shared" si="0"/>
        <v>0.636636636636637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4477</v>
      </c>
      <c r="H7" s="290">
        <f t="shared" si="0"/>
        <v>0.811491752764183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461</v>
      </c>
      <c r="H11" s="289">
        <f t="shared" si="0"/>
        <v>0.866541353383459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1578</v>
      </c>
      <c r="H12" s="289">
        <f t="shared" si="0"/>
        <v>0.76231884057971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3743</v>
      </c>
      <c r="H13" s="290">
        <f t="shared" si="0"/>
        <v>0.748151109334399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1970</v>
      </c>
      <c r="H14" s="289">
        <f t="shared" si="0"/>
        <v>0.935422602089269</v>
      </c>
    </row>
    <row r="15" spans="1:8">
      <c r="A15" s="377"/>
      <c r="B15" s="243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243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243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243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243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243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243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ref="H21:H26" si="1">G21/F21</f>
        <v>0.92436974789916</v>
      </c>
    </row>
    <row r="22" spans="1:8">
      <c r="A22" s="377"/>
      <c r="B22" s="246"/>
      <c r="C22" s="252" t="s">
        <v>19</v>
      </c>
      <c r="D22" s="253"/>
      <c r="E22" s="273"/>
      <c r="F22" s="270">
        <f>SUM(F14:F21)</f>
        <v>14623</v>
      </c>
      <c r="G22" s="270">
        <f>SUM(G14:G21)</f>
        <v>13572</v>
      </c>
      <c r="H22" s="290">
        <f t="shared" si="1"/>
        <v>0.928126923339944</v>
      </c>
    </row>
    <row r="23" spans="1:8">
      <c r="A23" s="377"/>
      <c r="B23" s="379" t="s">
        <v>48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1"/>
        <v>0.406880189798339</v>
      </c>
    </row>
    <row r="24" spans="1:8">
      <c r="A24" s="377"/>
      <c r="B24" s="380"/>
      <c r="C24" s="252" t="s">
        <v>19</v>
      </c>
      <c r="D24" s="253"/>
      <c r="E24" s="273"/>
      <c r="F24" s="270">
        <f>SUM(F23)</f>
        <v>843</v>
      </c>
      <c r="G24" s="270">
        <f>SUM(G23)</f>
        <v>343</v>
      </c>
      <c r="H24" s="290">
        <f t="shared" si="1"/>
        <v>0.406880189798339</v>
      </c>
    </row>
    <row r="25" spans="1:8">
      <c r="A25" s="378"/>
      <c r="B25" s="258" t="s">
        <v>51</v>
      </c>
      <c r="C25" s="259"/>
      <c r="D25" s="259"/>
      <c r="E25" s="277"/>
      <c r="F25" s="278">
        <f>SUM(F23,F14:F21,F8:F12,F3:F6)</f>
        <v>25986</v>
      </c>
      <c r="G25" s="278">
        <f>SUM(G23,G14:G21,G8:G12,G3:G6)</f>
        <v>22135</v>
      </c>
      <c r="H25" s="292">
        <f t="shared" si="1"/>
        <v>0.851804817978912</v>
      </c>
    </row>
    <row r="26" spans="1:8">
      <c r="A26" s="376" t="s">
        <v>52</v>
      </c>
      <c r="B26" s="239" t="s">
        <v>53</v>
      </c>
      <c r="C26" s="240">
        <v>19</v>
      </c>
      <c r="D26" s="260" t="s">
        <v>54</v>
      </c>
      <c r="E26" s="250" t="s">
        <v>55</v>
      </c>
      <c r="F26" s="279">
        <v>2294</v>
      </c>
      <c r="G26" s="268">
        <v>1932</v>
      </c>
      <c r="H26" s="289">
        <f t="shared" si="1"/>
        <v>0.842197035745423</v>
      </c>
    </row>
    <row r="27" spans="1:8">
      <c r="A27" s="377"/>
      <c r="B27" s="243"/>
      <c r="C27" s="240">
        <v>20</v>
      </c>
      <c r="D27" s="260" t="s">
        <v>56</v>
      </c>
      <c r="E27" s="250" t="s">
        <v>57</v>
      </c>
      <c r="F27" s="268">
        <v>1813</v>
      </c>
      <c r="G27" s="268">
        <v>1808</v>
      </c>
      <c r="H27" s="289">
        <f t="shared" si="0"/>
        <v>0.997242140099283</v>
      </c>
    </row>
    <row r="28" spans="1:8">
      <c r="A28" s="377"/>
      <c r="B28" s="246"/>
      <c r="C28" s="252" t="s">
        <v>19</v>
      </c>
      <c r="D28" s="253"/>
      <c r="E28" s="273"/>
      <c r="F28" s="283">
        <f>SUM(F26:F27)</f>
        <v>4107</v>
      </c>
      <c r="G28" s="283">
        <f>SUM(G26:G27)</f>
        <v>3740</v>
      </c>
      <c r="H28" s="368">
        <f t="shared" si="0"/>
        <v>0.91064037009983</v>
      </c>
    </row>
    <row r="29" spans="1:8">
      <c r="A29" s="377"/>
      <c r="B29" s="239" t="s">
        <v>58</v>
      </c>
      <c r="C29" s="260">
        <v>21</v>
      </c>
      <c r="D29" s="260" t="s">
        <v>59</v>
      </c>
      <c r="E29" s="250" t="s">
        <v>60</v>
      </c>
      <c r="F29" s="268">
        <v>1145</v>
      </c>
      <c r="G29" s="268">
        <v>1145</v>
      </c>
      <c r="H29" s="289">
        <f t="shared" si="0"/>
        <v>1</v>
      </c>
    </row>
    <row r="30" spans="1:8">
      <c r="A30" s="377"/>
      <c r="B30" s="243"/>
      <c r="C30" s="260">
        <v>22</v>
      </c>
      <c r="D30" s="260" t="s">
        <v>137</v>
      </c>
      <c r="E30" s="264" t="s">
        <v>138</v>
      </c>
      <c r="F30" s="268">
        <v>912</v>
      </c>
      <c r="G30" s="268">
        <v>615</v>
      </c>
      <c r="H30" s="289">
        <f t="shared" ref="H30:H33" si="2">G30/F30</f>
        <v>0.674342105263158</v>
      </c>
    </row>
    <row r="31" spans="1:8">
      <c r="A31" s="377"/>
      <c r="B31" s="60"/>
      <c r="C31" s="252" t="s">
        <v>19</v>
      </c>
      <c r="D31" s="253"/>
      <c r="E31" s="273"/>
      <c r="F31" s="283">
        <f>SUM(F29:F30)</f>
        <v>2057</v>
      </c>
      <c r="G31" s="283">
        <f t="shared" ref="G31" si="3">SUM(G29:G30)</f>
        <v>1760</v>
      </c>
      <c r="H31" s="368">
        <f t="shared" si="2"/>
        <v>0.855614973262032</v>
      </c>
    </row>
    <row r="32" spans="1:8">
      <c r="A32" s="377"/>
      <c r="B32" s="261" t="s">
        <v>61</v>
      </c>
      <c r="C32" s="240">
        <v>23</v>
      </c>
      <c r="D32" s="260" t="s">
        <v>62</v>
      </c>
      <c r="E32" s="250" t="s">
        <v>63</v>
      </c>
      <c r="F32" s="268">
        <v>3010</v>
      </c>
      <c r="G32" s="268">
        <v>3004</v>
      </c>
      <c r="H32" s="289">
        <f t="shared" si="2"/>
        <v>0.998006644518272</v>
      </c>
    </row>
    <row r="33" spans="1:8">
      <c r="A33" s="377"/>
      <c r="B33" s="60"/>
      <c r="C33" s="252" t="s">
        <v>19</v>
      </c>
      <c r="D33" s="253"/>
      <c r="E33" s="273"/>
      <c r="F33" s="283">
        <f>SUM(F32)</f>
        <v>3010</v>
      </c>
      <c r="G33" s="283">
        <f>SUM(G32)</f>
        <v>3004</v>
      </c>
      <c r="H33" s="368">
        <f t="shared" si="2"/>
        <v>0.998006644518272</v>
      </c>
    </row>
    <row r="34" spans="1:8">
      <c r="A34" s="377"/>
      <c r="B34" s="239" t="s">
        <v>64</v>
      </c>
      <c r="C34" s="240">
        <v>24</v>
      </c>
      <c r="D34" s="239" t="s">
        <v>65</v>
      </c>
      <c r="E34" s="250" t="s">
        <v>66</v>
      </c>
      <c r="F34" s="268">
        <v>577</v>
      </c>
      <c r="G34" s="268">
        <v>407</v>
      </c>
      <c r="H34" s="289">
        <f t="shared" ref="H34:H83" si="4">G34/F34</f>
        <v>0.705372616984402</v>
      </c>
    </row>
    <row r="35" spans="1:8">
      <c r="A35" s="377"/>
      <c r="B35" s="89"/>
      <c r="C35" s="240">
        <v>25</v>
      </c>
      <c r="D35" s="239" t="s">
        <v>139</v>
      </c>
      <c r="E35" s="250" t="s">
        <v>68</v>
      </c>
      <c r="F35" s="268">
        <v>3489</v>
      </c>
      <c r="G35" s="268">
        <v>2130</v>
      </c>
      <c r="H35" s="289">
        <f t="shared" si="4"/>
        <v>0.61049011177988</v>
      </c>
    </row>
    <row r="36" spans="1:8">
      <c r="A36" s="377"/>
      <c r="B36" s="89"/>
      <c r="C36" s="240">
        <v>26</v>
      </c>
      <c r="D36" s="239" t="s">
        <v>140</v>
      </c>
      <c r="E36" s="264" t="s">
        <v>141</v>
      </c>
      <c r="F36" s="268">
        <v>1257</v>
      </c>
      <c r="G36" s="268">
        <v>873</v>
      </c>
      <c r="H36" s="289">
        <f t="shared" si="4"/>
        <v>0.694510739856802</v>
      </c>
    </row>
    <row r="37" spans="1:8">
      <c r="A37" s="377"/>
      <c r="B37" s="60"/>
      <c r="C37" s="252" t="s">
        <v>19</v>
      </c>
      <c r="D37" s="253"/>
      <c r="E37" s="273"/>
      <c r="F37" s="283">
        <f>SUM(F34:F36)</f>
        <v>5323</v>
      </c>
      <c r="G37" s="283">
        <f>SUM(G34:G36)</f>
        <v>3410</v>
      </c>
      <c r="H37" s="368">
        <f t="shared" si="4"/>
        <v>0.640616193875634</v>
      </c>
    </row>
    <row r="38" spans="1:8">
      <c r="A38" s="378"/>
      <c r="B38" s="258" t="s">
        <v>51</v>
      </c>
      <c r="C38" s="259"/>
      <c r="D38" s="259"/>
      <c r="E38" s="277"/>
      <c r="F38" s="278">
        <f>SUM(F26:F27,F29:F30,F32,F34:F36)</f>
        <v>14497</v>
      </c>
      <c r="G38" s="278">
        <f>SUM(G26:G27,G29:G30,G32,G34:G36)</f>
        <v>11914</v>
      </c>
      <c r="H38" s="292">
        <f t="shared" si="4"/>
        <v>0.821825205214872</v>
      </c>
    </row>
    <row r="39" spans="1:8">
      <c r="A39" s="376" t="s">
        <v>70</v>
      </c>
      <c r="B39" s="260" t="s">
        <v>71</v>
      </c>
      <c r="C39" s="240">
        <v>27</v>
      </c>
      <c r="D39" s="260" t="s">
        <v>72</v>
      </c>
      <c r="E39" s="250" t="s">
        <v>73</v>
      </c>
      <c r="F39" s="268">
        <v>1859</v>
      </c>
      <c r="G39" s="268">
        <v>1499</v>
      </c>
      <c r="H39" s="289">
        <f t="shared" si="4"/>
        <v>0.806347498655191</v>
      </c>
    </row>
    <row r="40" spans="1:8">
      <c r="A40" s="377"/>
      <c r="B40" s="260"/>
      <c r="C40" s="240">
        <v>28</v>
      </c>
      <c r="D40" s="260" t="s">
        <v>74</v>
      </c>
      <c r="E40" s="250" t="s">
        <v>75</v>
      </c>
      <c r="F40" s="268">
        <v>1094</v>
      </c>
      <c r="G40" s="268">
        <v>955</v>
      </c>
      <c r="H40" s="289">
        <f t="shared" si="4"/>
        <v>0.872943327239488</v>
      </c>
    </row>
    <row r="41" spans="1:8">
      <c r="A41" s="377"/>
      <c r="B41" s="260"/>
      <c r="C41" s="240">
        <v>29</v>
      </c>
      <c r="D41" s="260" t="s">
        <v>76</v>
      </c>
      <c r="E41" s="250" t="s">
        <v>77</v>
      </c>
      <c r="F41" s="268">
        <v>1322</v>
      </c>
      <c r="G41" s="268">
        <v>957</v>
      </c>
      <c r="H41" s="289">
        <f t="shared" si="4"/>
        <v>0.723903177004539</v>
      </c>
    </row>
    <row r="42" spans="1:8">
      <c r="A42" s="377"/>
      <c r="B42" s="260"/>
      <c r="C42" s="240">
        <v>30</v>
      </c>
      <c r="D42" s="371" t="s">
        <v>78</v>
      </c>
      <c r="E42" s="281" t="s">
        <v>79</v>
      </c>
      <c r="F42" s="282">
        <v>678</v>
      </c>
      <c r="G42" s="240">
        <v>521</v>
      </c>
      <c r="H42" s="294">
        <f t="shared" si="4"/>
        <v>0.768436578171091</v>
      </c>
    </row>
    <row r="43" spans="1:8">
      <c r="A43" s="377"/>
      <c r="B43" s="260"/>
      <c r="C43" s="240">
        <v>31</v>
      </c>
      <c r="D43" s="371" t="s">
        <v>80</v>
      </c>
      <c r="E43" s="281" t="s">
        <v>81</v>
      </c>
      <c r="F43" s="282">
        <v>1329</v>
      </c>
      <c r="G43" s="240">
        <v>858</v>
      </c>
      <c r="H43" s="294">
        <f t="shared" si="4"/>
        <v>0.645598194130926</v>
      </c>
    </row>
    <row r="44" spans="1:8">
      <c r="A44" s="377"/>
      <c r="B44" s="239" t="s">
        <v>155</v>
      </c>
      <c r="C44" s="240">
        <v>32</v>
      </c>
      <c r="D44" s="371" t="s">
        <v>156</v>
      </c>
      <c r="E44" s="281" t="s">
        <v>157</v>
      </c>
      <c r="F44" s="282">
        <v>342</v>
      </c>
      <c r="G44" s="282">
        <v>71</v>
      </c>
      <c r="H44" s="294">
        <f t="shared" si="4"/>
        <v>0.207602339181287</v>
      </c>
    </row>
    <row r="45" spans="1:8">
      <c r="A45" s="377"/>
      <c r="B45" s="243"/>
      <c r="C45" s="240">
        <v>33</v>
      </c>
      <c r="D45" s="371" t="s">
        <v>158</v>
      </c>
      <c r="E45" s="281" t="s">
        <v>159</v>
      </c>
      <c r="F45" s="282">
        <v>298</v>
      </c>
      <c r="G45" s="282">
        <v>25</v>
      </c>
      <c r="H45" s="294">
        <f t="shared" si="4"/>
        <v>0.0838926174496644</v>
      </c>
    </row>
    <row r="46" spans="1:8">
      <c r="A46" s="377"/>
      <c r="B46" s="243"/>
      <c r="C46" s="240">
        <v>34</v>
      </c>
      <c r="D46" s="371" t="s">
        <v>160</v>
      </c>
      <c r="E46" s="281" t="s">
        <v>161</v>
      </c>
      <c r="F46" s="282">
        <v>680</v>
      </c>
      <c r="G46" s="282">
        <v>0</v>
      </c>
      <c r="H46" s="294">
        <f t="shared" si="4"/>
        <v>0</v>
      </c>
    </row>
    <row r="47" spans="1:8">
      <c r="A47" s="377"/>
      <c r="B47" s="246"/>
      <c r="C47" s="240">
        <v>35</v>
      </c>
      <c r="D47" s="371" t="s">
        <v>162</v>
      </c>
      <c r="E47" s="281" t="s">
        <v>163</v>
      </c>
      <c r="F47" s="282">
        <v>806</v>
      </c>
      <c r="G47" s="282">
        <v>77</v>
      </c>
      <c r="H47" s="294">
        <f t="shared" si="4"/>
        <v>0.0955334987593052</v>
      </c>
    </row>
    <row r="48" customHeight="true" spans="1:8">
      <c r="A48" s="378"/>
      <c r="B48" s="297" t="s">
        <v>51</v>
      </c>
      <c r="C48" s="297"/>
      <c r="D48" s="297"/>
      <c r="E48" s="297"/>
      <c r="F48" s="321">
        <f>SUM(F39:F47)</f>
        <v>8408</v>
      </c>
      <c r="G48" s="321">
        <f>SUM(G39:G47)</f>
        <v>4963</v>
      </c>
      <c r="H48" s="292">
        <f t="shared" si="4"/>
        <v>0.590271170313987</v>
      </c>
    </row>
    <row r="49" spans="1:8">
      <c r="A49" s="376" t="s">
        <v>82</v>
      </c>
      <c r="B49" s="239" t="s">
        <v>83</v>
      </c>
      <c r="C49" s="240">
        <v>36</v>
      </c>
      <c r="D49" s="260" t="s">
        <v>153</v>
      </c>
      <c r="E49" s="250" t="s">
        <v>85</v>
      </c>
      <c r="F49" s="268">
        <v>360</v>
      </c>
      <c r="G49" s="268">
        <v>277</v>
      </c>
      <c r="H49" s="289">
        <f t="shared" si="4"/>
        <v>0.769444444444444</v>
      </c>
    </row>
    <row r="50" spans="1:8">
      <c r="A50" s="377"/>
      <c r="B50" s="243"/>
      <c r="C50" s="240">
        <v>37</v>
      </c>
      <c r="D50" s="260" t="s">
        <v>86</v>
      </c>
      <c r="E50" s="250" t="s">
        <v>87</v>
      </c>
      <c r="F50" s="268">
        <v>247</v>
      </c>
      <c r="G50" s="268">
        <v>181</v>
      </c>
      <c r="H50" s="289">
        <f t="shared" si="4"/>
        <v>0.732793522267207</v>
      </c>
    </row>
    <row r="51" spans="1:8">
      <c r="A51" s="377"/>
      <c r="B51" s="246"/>
      <c r="C51" s="252" t="s">
        <v>19</v>
      </c>
      <c r="D51" s="253"/>
      <c r="E51" s="273"/>
      <c r="F51" s="270">
        <f>SUM(F49:F50)</f>
        <v>607</v>
      </c>
      <c r="G51" s="270">
        <f>SUM(G49:G50)</f>
        <v>458</v>
      </c>
      <c r="H51" s="290">
        <f t="shared" si="4"/>
        <v>0.754530477759473</v>
      </c>
    </row>
    <row r="52" spans="1:8">
      <c r="A52" s="377"/>
      <c r="B52" s="239" t="s">
        <v>88</v>
      </c>
      <c r="C52" s="240">
        <v>38</v>
      </c>
      <c r="D52" s="260" t="s">
        <v>89</v>
      </c>
      <c r="E52" s="250" t="s">
        <v>90</v>
      </c>
      <c r="F52" s="268">
        <v>841</v>
      </c>
      <c r="G52" s="268">
        <v>266</v>
      </c>
      <c r="H52" s="289">
        <f t="shared" si="4"/>
        <v>0.316290130796671</v>
      </c>
    </row>
    <row r="53" spans="1:8">
      <c r="A53" s="377"/>
      <c r="B53" s="89"/>
      <c r="C53" s="240">
        <v>39</v>
      </c>
      <c r="D53" s="260" t="s">
        <v>91</v>
      </c>
      <c r="E53" s="250" t="s">
        <v>92</v>
      </c>
      <c r="F53" s="268">
        <v>559</v>
      </c>
      <c r="G53" s="268">
        <v>337</v>
      </c>
      <c r="H53" s="289">
        <f t="shared" si="4"/>
        <v>0.602862254025045</v>
      </c>
    </row>
    <row r="54" spans="1:8">
      <c r="A54" s="377"/>
      <c r="B54" s="89"/>
      <c r="C54" s="240">
        <v>40</v>
      </c>
      <c r="D54" s="260" t="s">
        <v>93</v>
      </c>
      <c r="E54" s="250" t="s">
        <v>94</v>
      </c>
      <c r="F54" s="240">
        <v>2064</v>
      </c>
      <c r="G54" s="240">
        <v>1983</v>
      </c>
      <c r="H54" s="294">
        <f t="shared" si="4"/>
        <v>0.960755813953488</v>
      </c>
    </row>
    <row r="55" spans="1:8">
      <c r="A55" s="377"/>
      <c r="B55" s="89"/>
      <c r="C55" s="240">
        <v>41</v>
      </c>
      <c r="D55" s="260" t="s">
        <v>95</v>
      </c>
      <c r="E55" s="250" t="s">
        <v>96</v>
      </c>
      <c r="F55" s="268">
        <v>718</v>
      </c>
      <c r="G55" s="268">
        <v>622</v>
      </c>
      <c r="H55" s="289">
        <f t="shared" ref="H55:H62" si="5">G55/F55</f>
        <v>0.866295264623955</v>
      </c>
    </row>
    <row r="56" spans="1:8">
      <c r="A56" s="377"/>
      <c r="B56" s="60"/>
      <c r="C56" s="298" t="s">
        <v>19</v>
      </c>
      <c r="D56" s="299"/>
      <c r="E56" s="323"/>
      <c r="F56" s="324">
        <f>SUM(F52:F55)</f>
        <v>4182</v>
      </c>
      <c r="G56" s="324">
        <f>SUM(G52:G55)</f>
        <v>3208</v>
      </c>
      <c r="H56" s="340">
        <f t="shared" si="5"/>
        <v>0.767097082735533</v>
      </c>
    </row>
    <row r="57" spans="1:8">
      <c r="A57" s="377"/>
      <c r="B57" s="300" t="s">
        <v>142</v>
      </c>
      <c r="C57" s="240">
        <v>42</v>
      </c>
      <c r="D57" s="240" t="s">
        <v>143</v>
      </c>
      <c r="E57" s="264" t="s">
        <v>144</v>
      </c>
      <c r="F57" s="268">
        <v>1249</v>
      </c>
      <c r="G57" s="268">
        <v>1249</v>
      </c>
      <c r="H57" s="289">
        <f t="shared" si="5"/>
        <v>1</v>
      </c>
    </row>
    <row r="58" spans="1:8">
      <c r="A58" s="377"/>
      <c r="B58" s="60"/>
      <c r="C58" s="298" t="s">
        <v>19</v>
      </c>
      <c r="D58" s="299"/>
      <c r="E58" s="323"/>
      <c r="F58" s="270">
        <f>SUM(F57)</f>
        <v>1249</v>
      </c>
      <c r="G58" s="270">
        <f>SUM(G57)</f>
        <v>1249</v>
      </c>
      <c r="H58" s="290">
        <f t="shared" si="5"/>
        <v>1</v>
      </c>
    </row>
    <row r="59" spans="1:8">
      <c r="A59" s="378"/>
      <c r="B59" s="258" t="s">
        <v>51</v>
      </c>
      <c r="C59" s="259"/>
      <c r="D59" s="259"/>
      <c r="E59" s="277"/>
      <c r="F59" s="278">
        <f>SUM(F49:F50,F52:F55,F57)</f>
        <v>6038</v>
      </c>
      <c r="G59" s="278">
        <f>SUM(G49:G50,G52:G55,G57)</f>
        <v>4915</v>
      </c>
      <c r="H59" s="292">
        <f t="shared" si="5"/>
        <v>0.814011262007287</v>
      </c>
    </row>
    <row r="60" spans="1:8">
      <c r="A60" s="376" t="s">
        <v>97</v>
      </c>
      <c r="B60" s="239" t="s">
        <v>98</v>
      </c>
      <c r="C60" s="240">
        <v>43</v>
      </c>
      <c r="D60" s="260" t="s">
        <v>99</v>
      </c>
      <c r="E60" s="250" t="s">
        <v>100</v>
      </c>
      <c r="F60" s="268">
        <v>1391</v>
      </c>
      <c r="G60" s="268">
        <v>1199</v>
      </c>
      <c r="H60" s="289">
        <f t="shared" si="5"/>
        <v>0.86196980589504</v>
      </c>
    </row>
    <row r="61" spans="1:8">
      <c r="A61" s="377"/>
      <c r="B61" s="60"/>
      <c r="C61" s="298" t="s">
        <v>19</v>
      </c>
      <c r="D61" s="299"/>
      <c r="E61" s="323"/>
      <c r="F61" s="270">
        <f>SUM(F60)</f>
        <v>1391</v>
      </c>
      <c r="G61" s="270">
        <f>SUM(G60)</f>
        <v>1199</v>
      </c>
      <c r="H61" s="290">
        <f t="shared" si="5"/>
        <v>0.86196980589504</v>
      </c>
    </row>
    <row r="62" spans="1:8">
      <c r="A62" s="377"/>
      <c r="B62" s="239" t="s">
        <v>101</v>
      </c>
      <c r="C62" s="240">
        <v>44</v>
      </c>
      <c r="D62" s="260" t="s">
        <v>102</v>
      </c>
      <c r="E62" s="250" t="s">
        <v>103</v>
      </c>
      <c r="F62" s="268">
        <v>1534</v>
      </c>
      <c r="G62" s="268">
        <v>1382</v>
      </c>
      <c r="H62" s="289">
        <f t="shared" si="5"/>
        <v>0.900912646675359</v>
      </c>
    </row>
    <row r="63" spans="1:8">
      <c r="A63" s="377"/>
      <c r="B63" s="243"/>
      <c r="C63" s="240">
        <v>45</v>
      </c>
      <c r="D63" s="260" t="s">
        <v>104</v>
      </c>
      <c r="E63" s="250" t="s">
        <v>105</v>
      </c>
      <c r="F63" s="268">
        <v>1934</v>
      </c>
      <c r="G63" s="268">
        <v>1685</v>
      </c>
      <c r="H63" s="289">
        <f t="shared" si="4"/>
        <v>0.871251292657704</v>
      </c>
    </row>
    <row r="64" spans="1:8">
      <c r="A64" s="377"/>
      <c r="B64" s="243"/>
      <c r="C64" s="240">
        <v>46</v>
      </c>
      <c r="D64" s="260" t="s">
        <v>106</v>
      </c>
      <c r="E64" s="250" t="s">
        <v>107</v>
      </c>
      <c r="F64" s="240">
        <v>685</v>
      </c>
      <c r="G64" s="240">
        <v>507</v>
      </c>
      <c r="H64" s="294">
        <f t="shared" si="4"/>
        <v>0.74014598540146</v>
      </c>
    </row>
    <row r="65" spans="1:8">
      <c r="A65" s="377"/>
      <c r="B65" s="246"/>
      <c r="C65" s="252" t="s">
        <v>19</v>
      </c>
      <c r="D65" s="253"/>
      <c r="E65" s="273"/>
      <c r="F65" s="270">
        <f>SUM(F62:F64)</f>
        <v>4153</v>
      </c>
      <c r="G65" s="270">
        <f>SUM(G62:G64)</f>
        <v>3574</v>
      </c>
      <c r="H65" s="290">
        <f t="shared" si="4"/>
        <v>0.860582711293041</v>
      </c>
    </row>
    <row r="66" spans="1:8">
      <c r="A66" s="378"/>
      <c r="B66" s="258" t="s">
        <v>51</v>
      </c>
      <c r="C66" s="259"/>
      <c r="D66" s="259"/>
      <c r="E66" s="277"/>
      <c r="F66" s="278">
        <f>SUM(F60,F62:F64)</f>
        <v>5544</v>
      </c>
      <c r="G66" s="278">
        <f>SUM(G60,G62:G64)</f>
        <v>4773</v>
      </c>
      <c r="H66" s="292">
        <f t="shared" si="4"/>
        <v>0.860930735930736</v>
      </c>
    </row>
    <row r="67" spans="1:8">
      <c r="A67" s="376" t="s">
        <v>108</v>
      </c>
      <c r="B67" s="260" t="s">
        <v>109</v>
      </c>
      <c r="C67" s="240">
        <v>47</v>
      </c>
      <c r="D67" s="260" t="s">
        <v>110</v>
      </c>
      <c r="E67" s="250" t="s">
        <v>111</v>
      </c>
      <c r="F67" s="268">
        <v>5774</v>
      </c>
      <c r="G67" s="268">
        <v>5211</v>
      </c>
      <c r="H67" s="289">
        <f t="shared" si="4"/>
        <v>0.902493938344302</v>
      </c>
    </row>
    <row r="68" spans="1:8">
      <c r="A68" s="377"/>
      <c r="B68" s="239" t="s">
        <v>112</v>
      </c>
      <c r="C68" s="260">
        <v>48</v>
      </c>
      <c r="D68" s="260" t="s">
        <v>113</v>
      </c>
      <c r="E68" s="250" t="s">
        <v>114</v>
      </c>
      <c r="F68" s="268">
        <v>1517</v>
      </c>
      <c r="G68" s="268">
        <v>1428</v>
      </c>
      <c r="H68" s="289">
        <f t="shared" si="4"/>
        <v>0.941331575477917</v>
      </c>
    </row>
    <row r="69" spans="1:8">
      <c r="A69" s="377"/>
      <c r="B69" s="243"/>
      <c r="C69" s="260">
        <v>49</v>
      </c>
      <c r="D69" s="260" t="s">
        <v>115</v>
      </c>
      <c r="E69" s="250" t="s">
        <v>116</v>
      </c>
      <c r="F69" s="268">
        <v>2046</v>
      </c>
      <c r="G69" s="268">
        <v>2029</v>
      </c>
      <c r="H69" s="289">
        <f t="shared" si="4"/>
        <v>0.99169110459433</v>
      </c>
    </row>
    <row r="70" spans="1:8">
      <c r="A70" s="377"/>
      <c r="B70" s="246"/>
      <c r="C70" s="252" t="s">
        <v>19</v>
      </c>
      <c r="D70" s="253"/>
      <c r="E70" s="273"/>
      <c r="F70" s="270">
        <f>SUM(F68:F69)</f>
        <v>3563</v>
      </c>
      <c r="G70" s="270">
        <f>SUM(G68:G69)</f>
        <v>3457</v>
      </c>
      <c r="H70" s="290">
        <f t="shared" si="4"/>
        <v>0.970249789503228</v>
      </c>
    </row>
    <row r="71" spans="1:8">
      <c r="A71" s="377"/>
      <c r="B71" s="261" t="s">
        <v>117</v>
      </c>
      <c r="C71" s="240">
        <v>50</v>
      </c>
      <c r="D71" s="260" t="s">
        <v>118</v>
      </c>
      <c r="E71" s="250" t="s">
        <v>119</v>
      </c>
      <c r="F71" s="268">
        <v>3174</v>
      </c>
      <c r="G71" s="268">
        <v>3001</v>
      </c>
      <c r="H71" s="289">
        <f t="shared" si="4"/>
        <v>0.945494643982357</v>
      </c>
    </row>
    <row r="72" spans="1:8">
      <c r="A72" s="377"/>
      <c r="B72" s="305"/>
      <c r="C72" s="252" t="s">
        <v>19</v>
      </c>
      <c r="D72" s="253"/>
      <c r="E72" s="273"/>
      <c r="F72" s="270">
        <f>SUM(F71:F71)</f>
        <v>3174</v>
      </c>
      <c r="G72" s="270">
        <f>SUM(G71:G71)</f>
        <v>3001</v>
      </c>
      <c r="H72" s="290">
        <f t="shared" si="4"/>
        <v>0.945494643982357</v>
      </c>
    </row>
    <row r="73" spans="1:8">
      <c r="A73" s="377"/>
      <c r="B73" s="239" t="s">
        <v>121</v>
      </c>
      <c r="C73" s="240">
        <v>51</v>
      </c>
      <c r="D73" s="260" t="s">
        <v>122</v>
      </c>
      <c r="E73" s="250" t="s">
        <v>123</v>
      </c>
      <c r="F73" s="268">
        <v>1300</v>
      </c>
      <c r="G73" s="268">
        <v>1080</v>
      </c>
      <c r="H73" s="289">
        <f t="shared" si="4"/>
        <v>0.830769230769231</v>
      </c>
    </row>
    <row r="74" spans="1:8">
      <c r="A74" s="377"/>
      <c r="B74" s="243"/>
      <c r="C74" s="240">
        <v>52</v>
      </c>
      <c r="D74" s="260" t="s">
        <v>145</v>
      </c>
      <c r="E74" s="250" t="s">
        <v>146</v>
      </c>
      <c r="F74" s="328">
        <v>1207</v>
      </c>
      <c r="G74" s="268">
        <v>709</v>
      </c>
      <c r="H74" s="289">
        <f t="shared" si="4"/>
        <v>0.587406793703397</v>
      </c>
    </row>
    <row r="75" spans="1:8">
      <c r="A75" s="377"/>
      <c r="B75" s="243"/>
      <c r="C75" s="240">
        <v>53</v>
      </c>
      <c r="D75" s="260" t="s">
        <v>147</v>
      </c>
      <c r="E75" s="250" t="s">
        <v>148</v>
      </c>
      <c r="F75" s="328">
        <v>1617</v>
      </c>
      <c r="G75" s="268">
        <v>519</v>
      </c>
      <c r="H75" s="289">
        <f t="shared" si="4"/>
        <v>0.320964749536178</v>
      </c>
    </row>
    <row r="76" spans="1:8">
      <c r="A76" s="377"/>
      <c r="B76" s="243"/>
      <c r="C76" s="240">
        <v>54</v>
      </c>
      <c r="D76" s="260" t="s">
        <v>126</v>
      </c>
      <c r="E76" s="250" t="s">
        <v>127</v>
      </c>
      <c r="F76" s="328">
        <v>775</v>
      </c>
      <c r="G76" s="268">
        <v>422</v>
      </c>
      <c r="H76" s="289">
        <f t="shared" si="4"/>
        <v>0.544516129032258</v>
      </c>
    </row>
    <row r="77" spans="1:8">
      <c r="A77" s="377"/>
      <c r="B77" s="243"/>
      <c r="C77" s="240">
        <v>55</v>
      </c>
      <c r="D77" s="260" t="s">
        <v>149</v>
      </c>
      <c r="E77" s="264" t="s">
        <v>150</v>
      </c>
      <c r="F77" s="268">
        <v>1741</v>
      </c>
      <c r="G77" s="268">
        <v>312</v>
      </c>
      <c r="H77" s="289">
        <f t="shared" si="4"/>
        <v>0.179207352096496</v>
      </c>
    </row>
    <row r="78" spans="1:8">
      <c r="A78" s="377"/>
      <c r="B78" s="246"/>
      <c r="C78" s="252" t="s">
        <v>19</v>
      </c>
      <c r="D78" s="253"/>
      <c r="E78" s="273"/>
      <c r="F78" s="270">
        <f>SUM(F73:F77)</f>
        <v>6640</v>
      </c>
      <c r="G78" s="270">
        <f>SUM(G73:G77)</f>
        <v>3042</v>
      </c>
      <c r="H78" s="290">
        <f t="shared" si="4"/>
        <v>0.458132530120482</v>
      </c>
    </row>
    <row r="79" spans="1:8">
      <c r="A79" s="377"/>
      <c r="B79" s="239" t="s">
        <v>129</v>
      </c>
      <c r="C79" s="240">
        <v>56</v>
      </c>
      <c r="D79" s="260" t="s">
        <v>130</v>
      </c>
      <c r="E79" s="250" t="s">
        <v>131</v>
      </c>
      <c r="F79" s="328">
        <v>1168</v>
      </c>
      <c r="G79" s="268">
        <v>1111</v>
      </c>
      <c r="H79" s="289">
        <f t="shared" si="4"/>
        <v>0.951198630136986</v>
      </c>
    </row>
    <row r="80" spans="1:8">
      <c r="A80" s="377"/>
      <c r="B80" s="243"/>
      <c r="C80" s="240">
        <v>57</v>
      </c>
      <c r="D80" s="260" t="s">
        <v>132</v>
      </c>
      <c r="E80" s="250" t="s">
        <v>133</v>
      </c>
      <c r="F80" s="328">
        <v>1483</v>
      </c>
      <c r="G80" s="268">
        <v>1013</v>
      </c>
      <c r="H80" s="289">
        <f t="shared" si="4"/>
        <v>0.683074848280512</v>
      </c>
    </row>
    <row r="81" spans="1:8">
      <c r="A81" s="377"/>
      <c r="B81" s="246"/>
      <c r="C81" s="252" t="s">
        <v>19</v>
      </c>
      <c r="D81" s="253"/>
      <c r="E81" s="273"/>
      <c r="F81" s="270">
        <f>SUM(F79:F80)</f>
        <v>2651</v>
      </c>
      <c r="G81" s="270">
        <f>SUM(G79:G80)</f>
        <v>2124</v>
      </c>
      <c r="H81" s="290">
        <f t="shared" si="4"/>
        <v>0.801207091663523</v>
      </c>
    </row>
    <row r="82" spans="1:8">
      <c r="A82" s="378"/>
      <c r="B82" s="258" t="s">
        <v>51</v>
      </c>
      <c r="C82" s="259"/>
      <c r="D82" s="259"/>
      <c r="E82" s="277"/>
      <c r="F82" s="329">
        <f>SUM(F67:F69,F71:F71,F73:F77,F79:F80)</f>
        <v>21802</v>
      </c>
      <c r="G82" s="329">
        <f>SUM(G67:G69,G71:G71,G73:G77,G79:G80)</f>
        <v>16835</v>
      </c>
      <c r="H82" s="292">
        <f t="shared" si="4"/>
        <v>0.772176864507843</v>
      </c>
    </row>
    <row r="83" spans="1:8">
      <c r="A83" s="375" t="s">
        <v>134</v>
      </c>
      <c r="B83" s="307">
        <v>20</v>
      </c>
      <c r="C83" s="308">
        <v>57</v>
      </c>
      <c r="D83" s="309"/>
      <c r="E83" s="330"/>
      <c r="F83" s="331">
        <f>SUM(F25,F38,F48,F59,F66,F82)</f>
        <v>82275</v>
      </c>
      <c r="G83" s="332">
        <f>SUM(G25,G38,G48,G59,G66,G82)</f>
        <v>65535</v>
      </c>
      <c r="H83" s="343">
        <f t="shared" si="4"/>
        <v>0.796536007292616</v>
      </c>
    </row>
  </sheetData>
  <mergeCells count="50">
    <mergeCell ref="A1:H1"/>
    <mergeCell ref="C7:E7"/>
    <mergeCell ref="C13:E13"/>
    <mergeCell ref="C22:E22"/>
    <mergeCell ref="C24:E24"/>
    <mergeCell ref="B25:E25"/>
    <mergeCell ref="C28:E28"/>
    <mergeCell ref="C31:E31"/>
    <mergeCell ref="C33:E33"/>
    <mergeCell ref="C37:E37"/>
    <mergeCell ref="B38:E38"/>
    <mergeCell ref="B48:E48"/>
    <mergeCell ref="C51:E51"/>
    <mergeCell ref="C56:E56"/>
    <mergeCell ref="C58:E58"/>
    <mergeCell ref="B59:E59"/>
    <mergeCell ref="C61:E61"/>
    <mergeCell ref="C65:E65"/>
    <mergeCell ref="B66:E66"/>
    <mergeCell ref="C70:E70"/>
    <mergeCell ref="C72:E72"/>
    <mergeCell ref="C78:E78"/>
    <mergeCell ref="C81:E81"/>
    <mergeCell ref="B82:E82"/>
    <mergeCell ref="C83:E83"/>
    <mergeCell ref="A3:A25"/>
    <mergeCell ref="A26:A38"/>
    <mergeCell ref="A39:A48"/>
    <mergeCell ref="A49:A59"/>
    <mergeCell ref="A60:A66"/>
    <mergeCell ref="A67:A82"/>
    <mergeCell ref="B3:B7"/>
    <mergeCell ref="B8:B13"/>
    <mergeCell ref="B14:B22"/>
    <mergeCell ref="B23:B24"/>
    <mergeCell ref="B26:B28"/>
    <mergeCell ref="B29:B31"/>
    <mergeCell ref="B32:B33"/>
    <mergeCell ref="B34:B37"/>
    <mergeCell ref="B39:B43"/>
    <mergeCell ref="B44:B47"/>
    <mergeCell ref="B49:B51"/>
    <mergeCell ref="B52:B56"/>
    <mergeCell ref="B57:B58"/>
    <mergeCell ref="B60:B61"/>
    <mergeCell ref="B62:B65"/>
    <mergeCell ref="B68:B70"/>
    <mergeCell ref="B71:B72"/>
    <mergeCell ref="B73:B78"/>
    <mergeCell ref="B79:B81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workbookViewId="0">
      <selection activeCell="I30" sqref="I30"/>
    </sheetView>
  </sheetViews>
  <sheetFormatPr defaultColWidth="9" defaultRowHeight="13.5" outlineLevelCol="7"/>
  <cols>
    <col min="1" max="1" width="6.75" customWidth="true"/>
    <col min="2" max="2" width="10.625" customWidth="true"/>
    <col min="3" max="3" width="6.375" customWidth="true"/>
    <col min="4" max="4" width="19.875" customWidth="true"/>
    <col min="5" max="5" width="22.75" customWidth="true"/>
    <col min="6" max="6" width="7.125" customWidth="true"/>
    <col min="7" max="8" width="7.75" customWidth="true"/>
  </cols>
  <sheetData>
    <row r="1" ht="18.75" spans="1:8">
      <c r="A1" s="370" t="s">
        <v>165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1017</v>
      </c>
      <c r="H5" s="289">
        <f t="shared" si="0"/>
        <v>0.816867469879518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849</v>
      </c>
      <c r="H6" s="289">
        <f t="shared" si="0"/>
        <v>0.637387387387387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4482</v>
      </c>
      <c r="H7" s="290">
        <f t="shared" si="0"/>
        <v>0.812398042414356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1603</v>
      </c>
      <c r="H12" s="289">
        <f t="shared" si="0"/>
        <v>0.774396135265701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3771</v>
      </c>
      <c r="H13" s="290">
        <f t="shared" si="0"/>
        <v>0.75374775134919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1970</v>
      </c>
      <c r="H14" s="289">
        <f t="shared" si="0"/>
        <v>0.935422602089269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ref="H21:H33" si="1">G21/F21</f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13572</v>
      </c>
      <c r="H22" s="290">
        <f t="shared" si="1"/>
        <v>0.928126923339944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1"/>
        <v>0.406880189798339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327</v>
      </c>
      <c r="G24" s="268">
        <v>39</v>
      </c>
      <c r="H24" s="289">
        <f t="shared" ref="H24:H31" si="2">G24/F24</f>
        <v>0.119266055045872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618</v>
      </c>
      <c r="G25" s="268">
        <v>10</v>
      </c>
      <c r="H25" s="289">
        <f t="shared" si="2"/>
        <v>0.0161812297734628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388</v>
      </c>
      <c r="G26" s="268">
        <v>65</v>
      </c>
      <c r="H26" s="289">
        <f t="shared" si="2"/>
        <v>0.167525773195876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1072</v>
      </c>
      <c r="G27" s="268">
        <v>96</v>
      </c>
      <c r="H27" s="289">
        <f t="shared" si="2"/>
        <v>0.0895522388059701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32</v>
      </c>
      <c r="H28" s="289">
        <f t="shared" si="2"/>
        <v>0.0454545454545455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101</v>
      </c>
      <c r="H29" s="289">
        <f t="shared" si="2"/>
        <v>0.0967432950191571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3</v>
      </c>
      <c r="H30" s="289">
        <f t="shared" si="2"/>
        <v>0.0185185185185185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5158</v>
      </c>
      <c r="G31" s="270">
        <f>SUM(G23:G30)</f>
        <v>689</v>
      </c>
      <c r="H31" s="290">
        <f t="shared" si="2"/>
        <v>0.133578906552927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30301</v>
      </c>
      <c r="G32" s="278">
        <f>SUM(G24:G30,G3:G6,G8:G12,G14:G21,G23)</f>
        <v>22514</v>
      </c>
      <c r="H32" s="292">
        <f t="shared" si="1"/>
        <v>0.74301178178938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1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3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4">SUM(G36:G37)</f>
        <v>1760</v>
      </c>
      <c r="H38" s="368">
        <f t="shared" si="3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3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3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579</v>
      </c>
      <c r="G41" s="268">
        <v>410</v>
      </c>
      <c r="H41" s="289">
        <f t="shared" ref="H41:H90" si="5">G41/F41</f>
        <v>0.708117443868739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3489</v>
      </c>
      <c r="G42" s="268">
        <v>2130</v>
      </c>
      <c r="H42" s="289">
        <f t="shared" si="5"/>
        <v>0.61049011177988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1257</v>
      </c>
      <c r="G43" s="268">
        <v>883</v>
      </c>
      <c r="H43" s="289">
        <f t="shared" si="5"/>
        <v>0.702466189339698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5325</v>
      </c>
      <c r="G44" s="283">
        <f>SUM(G41:G43)</f>
        <v>3423</v>
      </c>
      <c r="H44" s="368">
        <f t="shared" si="5"/>
        <v>0.642816901408451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14500</v>
      </c>
      <c r="G45" s="278">
        <f>SUM(G33:G34,G36:G37,G39,G41:G43)</f>
        <v>11927</v>
      </c>
      <c r="H45" s="292">
        <f t="shared" si="5"/>
        <v>0.822551724137931</v>
      </c>
    </row>
    <row r="46" spans="1:8">
      <c r="A46" s="376" t="s">
        <v>70</v>
      </c>
      <c r="B46" s="260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5"/>
        <v>0.806347498655191</v>
      </c>
    </row>
    <row r="47" spans="1:8">
      <c r="A47" s="377"/>
      <c r="B47" s="260"/>
      <c r="C47" s="240">
        <v>35</v>
      </c>
      <c r="D47" s="260" t="s">
        <v>74</v>
      </c>
      <c r="E47" s="250" t="s">
        <v>75</v>
      </c>
      <c r="F47" s="268">
        <v>1094</v>
      </c>
      <c r="G47" s="268">
        <v>956</v>
      </c>
      <c r="H47" s="289">
        <f t="shared" si="5"/>
        <v>0.873857404021938</v>
      </c>
    </row>
    <row r="48" spans="1:8">
      <c r="A48" s="377"/>
      <c r="B48" s="260"/>
      <c r="C48" s="240">
        <v>36</v>
      </c>
      <c r="D48" s="260" t="s">
        <v>76</v>
      </c>
      <c r="E48" s="250" t="s">
        <v>77</v>
      </c>
      <c r="F48" s="268">
        <v>1322</v>
      </c>
      <c r="G48" s="268">
        <v>975</v>
      </c>
      <c r="H48" s="289">
        <f t="shared" si="5"/>
        <v>0.737518910741301</v>
      </c>
    </row>
    <row r="49" spans="1:8">
      <c r="A49" s="377"/>
      <c r="B49" s="260"/>
      <c r="C49" s="240">
        <v>37</v>
      </c>
      <c r="D49" s="371" t="s">
        <v>78</v>
      </c>
      <c r="E49" s="281" t="s">
        <v>79</v>
      </c>
      <c r="F49" s="282">
        <v>678</v>
      </c>
      <c r="G49" s="240">
        <v>521</v>
      </c>
      <c r="H49" s="294">
        <f t="shared" si="5"/>
        <v>0.768436578171091</v>
      </c>
    </row>
    <row r="50" spans="1:8">
      <c r="A50" s="377"/>
      <c r="B50" s="260"/>
      <c r="C50" s="240">
        <v>38</v>
      </c>
      <c r="D50" s="371" t="s">
        <v>80</v>
      </c>
      <c r="E50" s="281" t="s">
        <v>81</v>
      </c>
      <c r="F50" s="282">
        <v>1329</v>
      </c>
      <c r="G50" s="240">
        <v>869</v>
      </c>
      <c r="H50" s="294">
        <f t="shared" si="5"/>
        <v>0.653875094055681</v>
      </c>
    </row>
    <row r="51" spans="1:8">
      <c r="A51" s="377"/>
      <c r="B51" s="239" t="s">
        <v>155</v>
      </c>
      <c r="C51" s="240">
        <v>39</v>
      </c>
      <c r="D51" s="371" t="s">
        <v>156</v>
      </c>
      <c r="E51" s="281" t="s">
        <v>157</v>
      </c>
      <c r="F51" s="282">
        <v>342</v>
      </c>
      <c r="G51" s="282">
        <v>83</v>
      </c>
      <c r="H51" s="294">
        <f t="shared" si="5"/>
        <v>0.242690058479532</v>
      </c>
    </row>
    <row r="52" spans="1:8">
      <c r="A52" s="377"/>
      <c r="B52" s="243"/>
      <c r="C52" s="240">
        <v>40</v>
      </c>
      <c r="D52" s="371" t="s">
        <v>158</v>
      </c>
      <c r="E52" s="281" t="s">
        <v>159</v>
      </c>
      <c r="F52" s="282">
        <v>299</v>
      </c>
      <c r="G52" s="282">
        <v>30</v>
      </c>
      <c r="H52" s="294">
        <f t="shared" si="5"/>
        <v>0.100334448160535</v>
      </c>
    </row>
    <row r="53" spans="1:8">
      <c r="A53" s="377"/>
      <c r="B53" s="243"/>
      <c r="C53" s="240">
        <v>41</v>
      </c>
      <c r="D53" s="371" t="s">
        <v>160</v>
      </c>
      <c r="E53" s="281" t="s">
        <v>161</v>
      </c>
      <c r="F53" s="282">
        <v>742</v>
      </c>
      <c r="G53" s="282">
        <v>45</v>
      </c>
      <c r="H53" s="294">
        <f t="shared" si="5"/>
        <v>0.0606469002695418</v>
      </c>
    </row>
    <row r="54" spans="1:8">
      <c r="A54" s="377"/>
      <c r="B54" s="246"/>
      <c r="C54" s="240">
        <v>42</v>
      </c>
      <c r="D54" s="371" t="s">
        <v>162</v>
      </c>
      <c r="E54" s="281" t="s">
        <v>163</v>
      </c>
      <c r="F54" s="282">
        <v>807</v>
      </c>
      <c r="G54" s="282">
        <v>117</v>
      </c>
      <c r="H54" s="294">
        <f t="shared" si="5"/>
        <v>0.144981412639405</v>
      </c>
    </row>
    <row r="55" customHeight="true" spans="1:8">
      <c r="A55" s="378"/>
      <c r="B55" s="297" t="s">
        <v>51</v>
      </c>
      <c r="C55" s="297"/>
      <c r="D55" s="297"/>
      <c r="E55" s="297"/>
      <c r="F55" s="321">
        <f>SUM(F46:F54)</f>
        <v>8472</v>
      </c>
      <c r="G55" s="321">
        <f>SUM(G46:G54)</f>
        <v>5095</v>
      </c>
      <c r="H55" s="292">
        <f t="shared" si="5"/>
        <v>0.601392823418319</v>
      </c>
    </row>
    <row r="56" spans="1:8">
      <c r="A56" s="376" t="s">
        <v>82</v>
      </c>
      <c r="B56" s="239" t="s">
        <v>83</v>
      </c>
      <c r="C56" s="240">
        <v>43</v>
      </c>
      <c r="D56" s="260" t="s">
        <v>153</v>
      </c>
      <c r="E56" s="250" t="s">
        <v>85</v>
      </c>
      <c r="F56" s="268">
        <v>360</v>
      </c>
      <c r="G56" s="268">
        <v>277</v>
      </c>
      <c r="H56" s="289">
        <f t="shared" si="5"/>
        <v>0.769444444444444</v>
      </c>
    </row>
    <row r="57" spans="1:8">
      <c r="A57" s="377"/>
      <c r="B57" s="243"/>
      <c r="C57" s="240">
        <v>44</v>
      </c>
      <c r="D57" s="260" t="s">
        <v>86</v>
      </c>
      <c r="E57" s="250" t="s">
        <v>87</v>
      </c>
      <c r="F57" s="268">
        <v>247</v>
      </c>
      <c r="G57" s="268">
        <v>181</v>
      </c>
      <c r="H57" s="289">
        <f t="shared" si="5"/>
        <v>0.732793522267207</v>
      </c>
    </row>
    <row r="58" spans="1:8">
      <c r="A58" s="377"/>
      <c r="B58" s="246"/>
      <c r="C58" s="252" t="s">
        <v>19</v>
      </c>
      <c r="D58" s="253"/>
      <c r="E58" s="273"/>
      <c r="F58" s="270">
        <f>SUM(F56:F57)</f>
        <v>607</v>
      </c>
      <c r="G58" s="270">
        <f>SUM(G56:G57)</f>
        <v>458</v>
      </c>
      <c r="H58" s="290">
        <f t="shared" si="5"/>
        <v>0.754530477759473</v>
      </c>
    </row>
    <row r="59" spans="1:8">
      <c r="A59" s="377"/>
      <c r="B59" s="239" t="s">
        <v>88</v>
      </c>
      <c r="C59" s="240">
        <v>45</v>
      </c>
      <c r="D59" s="260" t="s">
        <v>89</v>
      </c>
      <c r="E59" s="250" t="s">
        <v>90</v>
      </c>
      <c r="F59" s="268">
        <v>841</v>
      </c>
      <c r="G59" s="268">
        <v>280</v>
      </c>
      <c r="H59" s="289">
        <f t="shared" si="5"/>
        <v>0.332936979785969</v>
      </c>
    </row>
    <row r="60" spans="1:8">
      <c r="A60" s="377"/>
      <c r="B60" s="89"/>
      <c r="C60" s="240">
        <v>46</v>
      </c>
      <c r="D60" s="260" t="s">
        <v>91</v>
      </c>
      <c r="E60" s="250" t="s">
        <v>92</v>
      </c>
      <c r="F60" s="268">
        <v>559</v>
      </c>
      <c r="G60" s="268">
        <v>340</v>
      </c>
      <c r="H60" s="289">
        <f t="shared" si="5"/>
        <v>0.608228980322004</v>
      </c>
    </row>
    <row r="61" spans="1:8">
      <c r="A61" s="377"/>
      <c r="B61" s="89"/>
      <c r="C61" s="240">
        <v>47</v>
      </c>
      <c r="D61" s="260" t="s">
        <v>93</v>
      </c>
      <c r="E61" s="250" t="s">
        <v>94</v>
      </c>
      <c r="F61" s="240">
        <v>2064</v>
      </c>
      <c r="G61" s="240">
        <v>1983</v>
      </c>
      <c r="H61" s="294">
        <f t="shared" si="5"/>
        <v>0.960755813953488</v>
      </c>
    </row>
    <row r="62" spans="1:8">
      <c r="A62" s="377"/>
      <c r="B62" s="89"/>
      <c r="C62" s="240">
        <v>48</v>
      </c>
      <c r="D62" s="260" t="s">
        <v>95</v>
      </c>
      <c r="E62" s="250" t="s">
        <v>96</v>
      </c>
      <c r="F62" s="268">
        <v>718</v>
      </c>
      <c r="G62" s="268">
        <v>622</v>
      </c>
      <c r="H62" s="289">
        <f t="shared" ref="H62:H69" si="6">G62/F62</f>
        <v>0.866295264623955</v>
      </c>
    </row>
    <row r="63" spans="1:8">
      <c r="A63" s="377"/>
      <c r="B63" s="60"/>
      <c r="C63" s="298" t="s">
        <v>19</v>
      </c>
      <c r="D63" s="299"/>
      <c r="E63" s="323"/>
      <c r="F63" s="324">
        <f>SUM(F59:F62)</f>
        <v>4182</v>
      </c>
      <c r="G63" s="324">
        <f>SUM(G59:G62)</f>
        <v>3225</v>
      </c>
      <c r="H63" s="340">
        <f t="shared" si="6"/>
        <v>0.77116212338594</v>
      </c>
    </row>
    <row r="64" spans="1:8">
      <c r="A64" s="377"/>
      <c r="B64" s="300" t="s">
        <v>142</v>
      </c>
      <c r="C64" s="240">
        <v>49</v>
      </c>
      <c r="D64" s="240" t="s">
        <v>143</v>
      </c>
      <c r="E64" s="264" t="s">
        <v>144</v>
      </c>
      <c r="F64" s="268">
        <v>1249</v>
      </c>
      <c r="G64" s="268">
        <v>1249</v>
      </c>
      <c r="H64" s="289">
        <f t="shared" si="6"/>
        <v>1</v>
      </c>
    </row>
    <row r="65" spans="1:8">
      <c r="A65" s="377"/>
      <c r="B65" s="60"/>
      <c r="C65" s="298" t="s">
        <v>19</v>
      </c>
      <c r="D65" s="299"/>
      <c r="E65" s="323"/>
      <c r="F65" s="270">
        <f>SUM(F64)</f>
        <v>1249</v>
      </c>
      <c r="G65" s="270">
        <f>SUM(G64)</f>
        <v>1249</v>
      </c>
      <c r="H65" s="290">
        <f t="shared" si="6"/>
        <v>1</v>
      </c>
    </row>
    <row r="66" spans="1:8">
      <c r="A66" s="378"/>
      <c r="B66" s="258" t="s">
        <v>51</v>
      </c>
      <c r="C66" s="259"/>
      <c r="D66" s="259"/>
      <c r="E66" s="277"/>
      <c r="F66" s="278">
        <f>SUM(F56:F57,F59:F62,F64)</f>
        <v>6038</v>
      </c>
      <c r="G66" s="278">
        <f>SUM(G56:G57,G59:G62,G64)</f>
        <v>4932</v>
      </c>
      <c r="H66" s="292">
        <f t="shared" si="6"/>
        <v>0.816826763829082</v>
      </c>
    </row>
    <row r="67" spans="1:8">
      <c r="A67" s="376" t="s">
        <v>97</v>
      </c>
      <c r="B67" s="239" t="s">
        <v>98</v>
      </c>
      <c r="C67" s="240">
        <v>50</v>
      </c>
      <c r="D67" s="260" t="s">
        <v>99</v>
      </c>
      <c r="E67" s="250" t="s">
        <v>100</v>
      </c>
      <c r="F67" s="268">
        <v>1391</v>
      </c>
      <c r="G67" s="268">
        <v>1199</v>
      </c>
      <c r="H67" s="289">
        <f t="shared" si="6"/>
        <v>0.86196980589504</v>
      </c>
    </row>
    <row r="68" spans="1:8">
      <c r="A68" s="377"/>
      <c r="B68" s="60"/>
      <c r="C68" s="298" t="s">
        <v>19</v>
      </c>
      <c r="D68" s="299"/>
      <c r="E68" s="323"/>
      <c r="F68" s="270">
        <f>SUM(F67)</f>
        <v>1391</v>
      </c>
      <c r="G68" s="270">
        <f>SUM(G67)</f>
        <v>1199</v>
      </c>
      <c r="H68" s="290">
        <f t="shared" si="6"/>
        <v>0.86196980589504</v>
      </c>
    </row>
    <row r="69" spans="1:8">
      <c r="A69" s="377"/>
      <c r="B69" s="239" t="s">
        <v>101</v>
      </c>
      <c r="C69" s="240">
        <v>51</v>
      </c>
      <c r="D69" s="260" t="s">
        <v>102</v>
      </c>
      <c r="E69" s="250" t="s">
        <v>103</v>
      </c>
      <c r="F69" s="268">
        <v>1534</v>
      </c>
      <c r="G69" s="268">
        <v>1385</v>
      </c>
      <c r="H69" s="289">
        <f t="shared" si="6"/>
        <v>0.902868318122555</v>
      </c>
    </row>
    <row r="70" spans="1:8">
      <c r="A70" s="377"/>
      <c r="B70" s="243"/>
      <c r="C70" s="240">
        <v>52</v>
      </c>
      <c r="D70" s="260" t="s">
        <v>104</v>
      </c>
      <c r="E70" s="250" t="s">
        <v>105</v>
      </c>
      <c r="F70" s="268">
        <v>1934</v>
      </c>
      <c r="G70" s="268">
        <v>1685</v>
      </c>
      <c r="H70" s="289">
        <f t="shared" si="5"/>
        <v>0.871251292657704</v>
      </c>
    </row>
    <row r="71" spans="1:8">
      <c r="A71" s="377"/>
      <c r="B71" s="243"/>
      <c r="C71" s="240">
        <v>53</v>
      </c>
      <c r="D71" s="260" t="s">
        <v>106</v>
      </c>
      <c r="E71" s="250" t="s">
        <v>107</v>
      </c>
      <c r="F71" s="240">
        <v>685</v>
      </c>
      <c r="G71" s="240">
        <v>508</v>
      </c>
      <c r="H71" s="294">
        <f t="shared" si="5"/>
        <v>0.741605839416058</v>
      </c>
    </row>
    <row r="72" spans="1:8">
      <c r="A72" s="377"/>
      <c r="B72" s="246"/>
      <c r="C72" s="252" t="s">
        <v>19</v>
      </c>
      <c r="D72" s="253"/>
      <c r="E72" s="273"/>
      <c r="F72" s="270">
        <f>SUM(F69:F71)</f>
        <v>4153</v>
      </c>
      <c r="G72" s="270">
        <f>SUM(G69:G71)</f>
        <v>3578</v>
      </c>
      <c r="H72" s="290">
        <f t="shared" si="5"/>
        <v>0.861545870455093</v>
      </c>
    </row>
    <row r="73" spans="1:8">
      <c r="A73" s="378"/>
      <c r="B73" s="258" t="s">
        <v>51</v>
      </c>
      <c r="C73" s="259"/>
      <c r="D73" s="259"/>
      <c r="E73" s="277"/>
      <c r="F73" s="278">
        <f>SUM(F67,F69:F71)</f>
        <v>5544</v>
      </c>
      <c r="G73" s="278">
        <f>SUM(G67,G69:G71)</f>
        <v>4777</v>
      </c>
      <c r="H73" s="292">
        <f t="shared" si="5"/>
        <v>0.861652236652237</v>
      </c>
    </row>
    <row r="74" spans="1:8">
      <c r="A74" s="376" t="s">
        <v>108</v>
      </c>
      <c r="B74" s="260" t="s">
        <v>109</v>
      </c>
      <c r="C74" s="240">
        <v>54</v>
      </c>
      <c r="D74" s="260" t="s">
        <v>110</v>
      </c>
      <c r="E74" s="250" t="s">
        <v>111</v>
      </c>
      <c r="F74" s="268">
        <v>5774</v>
      </c>
      <c r="G74" s="268">
        <v>5211</v>
      </c>
      <c r="H74" s="289">
        <f t="shared" si="5"/>
        <v>0.902493938344302</v>
      </c>
    </row>
    <row r="75" spans="1:8">
      <c r="A75" s="377"/>
      <c r="B75" s="239" t="s">
        <v>112</v>
      </c>
      <c r="C75" s="260">
        <v>55</v>
      </c>
      <c r="D75" s="260" t="s">
        <v>113</v>
      </c>
      <c r="E75" s="250" t="s">
        <v>114</v>
      </c>
      <c r="F75" s="268">
        <v>1517</v>
      </c>
      <c r="G75" s="268">
        <v>1428</v>
      </c>
      <c r="H75" s="289">
        <f t="shared" si="5"/>
        <v>0.941331575477917</v>
      </c>
    </row>
    <row r="76" spans="1:8">
      <c r="A76" s="377"/>
      <c r="B76" s="243"/>
      <c r="C76" s="260">
        <v>56</v>
      </c>
      <c r="D76" s="260" t="s">
        <v>115</v>
      </c>
      <c r="E76" s="250" t="s">
        <v>116</v>
      </c>
      <c r="F76" s="268">
        <v>2046</v>
      </c>
      <c r="G76" s="268">
        <v>2029</v>
      </c>
      <c r="H76" s="289">
        <f t="shared" si="5"/>
        <v>0.99169110459433</v>
      </c>
    </row>
    <row r="77" spans="1:8">
      <c r="A77" s="377"/>
      <c r="B77" s="246"/>
      <c r="C77" s="252" t="s">
        <v>19</v>
      </c>
      <c r="D77" s="253"/>
      <c r="E77" s="273"/>
      <c r="F77" s="270">
        <f>SUM(F75:F76)</f>
        <v>3563</v>
      </c>
      <c r="G77" s="270">
        <f>SUM(G75:G76)</f>
        <v>3457</v>
      </c>
      <c r="H77" s="290">
        <f t="shared" si="5"/>
        <v>0.970249789503228</v>
      </c>
    </row>
    <row r="78" spans="1:8">
      <c r="A78" s="377"/>
      <c r="B78" s="261" t="s">
        <v>117</v>
      </c>
      <c r="C78" s="240">
        <v>57</v>
      </c>
      <c r="D78" s="260" t="s">
        <v>118</v>
      </c>
      <c r="E78" s="250" t="s">
        <v>119</v>
      </c>
      <c r="F78" s="268">
        <v>3174</v>
      </c>
      <c r="G78" s="268">
        <v>3001</v>
      </c>
      <c r="H78" s="289">
        <f t="shared" si="5"/>
        <v>0.945494643982357</v>
      </c>
    </row>
    <row r="79" spans="1:8">
      <c r="A79" s="377"/>
      <c r="B79" s="305"/>
      <c r="C79" s="252" t="s">
        <v>19</v>
      </c>
      <c r="D79" s="253"/>
      <c r="E79" s="273"/>
      <c r="F79" s="270">
        <f>SUM(F78:F78)</f>
        <v>3174</v>
      </c>
      <c r="G79" s="270">
        <f>SUM(G78:G78)</f>
        <v>3001</v>
      </c>
      <c r="H79" s="290">
        <f t="shared" si="5"/>
        <v>0.945494643982357</v>
      </c>
    </row>
    <row r="80" spans="1:8">
      <c r="A80" s="377"/>
      <c r="B80" s="239" t="s">
        <v>121</v>
      </c>
      <c r="C80" s="240">
        <v>58</v>
      </c>
      <c r="D80" s="260" t="s">
        <v>122</v>
      </c>
      <c r="E80" s="250" t="s">
        <v>123</v>
      </c>
      <c r="F80" s="268">
        <v>1300</v>
      </c>
      <c r="G80" s="268">
        <v>1083</v>
      </c>
      <c r="H80" s="289">
        <f t="shared" si="5"/>
        <v>0.833076923076923</v>
      </c>
    </row>
    <row r="81" spans="1:8">
      <c r="A81" s="377"/>
      <c r="B81" s="243"/>
      <c r="C81" s="240">
        <v>59</v>
      </c>
      <c r="D81" s="260" t="s">
        <v>145</v>
      </c>
      <c r="E81" s="250" t="s">
        <v>146</v>
      </c>
      <c r="F81" s="328">
        <v>1207</v>
      </c>
      <c r="G81" s="268">
        <v>725</v>
      </c>
      <c r="H81" s="289">
        <f t="shared" si="5"/>
        <v>0.6006628003314</v>
      </c>
    </row>
    <row r="82" spans="1:8">
      <c r="A82" s="377"/>
      <c r="B82" s="243"/>
      <c r="C82" s="240">
        <v>60</v>
      </c>
      <c r="D82" s="260" t="s">
        <v>147</v>
      </c>
      <c r="E82" s="250" t="s">
        <v>148</v>
      </c>
      <c r="F82" s="328">
        <v>1617</v>
      </c>
      <c r="G82" s="268">
        <v>519</v>
      </c>
      <c r="H82" s="289">
        <f t="shared" si="5"/>
        <v>0.320964749536178</v>
      </c>
    </row>
    <row r="83" spans="1:8">
      <c r="A83" s="377"/>
      <c r="B83" s="243"/>
      <c r="C83" s="240">
        <v>61</v>
      </c>
      <c r="D83" s="260" t="s">
        <v>126</v>
      </c>
      <c r="E83" s="250" t="s">
        <v>127</v>
      </c>
      <c r="F83" s="328">
        <v>775</v>
      </c>
      <c r="G83" s="268">
        <v>422</v>
      </c>
      <c r="H83" s="289">
        <f t="shared" si="5"/>
        <v>0.544516129032258</v>
      </c>
    </row>
    <row r="84" spans="1:8">
      <c r="A84" s="377"/>
      <c r="B84" s="243"/>
      <c r="C84" s="240">
        <v>62</v>
      </c>
      <c r="D84" s="260" t="s">
        <v>149</v>
      </c>
      <c r="E84" s="264" t="s">
        <v>150</v>
      </c>
      <c r="F84" s="268">
        <v>1741</v>
      </c>
      <c r="G84" s="268">
        <v>325</v>
      </c>
      <c r="H84" s="289">
        <f t="shared" si="5"/>
        <v>0.186674325100517</v>
      </c>
    </row>
    <row r="85" spans="1:8">
      <c r="A85" s="377"/>
      <c r="B85" s="246"/>
      <c r="C85" s="252" t="s">
        <v>19</v>
      </c>
      <c r="D85" s="253"/>
      <c r="E85" s="273"/>
      <c r="F85" s="270">
        <f>SUM(F80:F84)</f>
        <v>6640</v>
      </c>
      <c r="G85" s="270">
        <f>SUM(G80:G84)</f>
        <v>3074</v>
      </c>
      <c r="H85" s="290">
        <f t="shared" si="5"/>
        <v>0.462951807228916</v>
      </c>
    </row>
    <row r="86" spans="1:8">
      <c r="A86" s="377"/>
      <c r="B86" s="239" t="s">
        <v>129</v>
      </c>
      <c r="C86" s="240">
        <v>63</v>
      </c>
      <c r="D86" s="260" t="s">
        <v>130</v>
      </c>
      <c r="E86" s="250" t="s">
        <v>131</v>
      </c>
      <c r="F86" s="328">
        <v>1168</v>
      </c>
      <c r="G86" s="268">
        <v>1111</v>
      </c>
      <c r="H86" s="289">
        <f t="shared" si="5"/>
        <v>0.951198630136986</v>
      </c>
    </row>
    <row r="87" spans="1:8">
      <c r="A87" s="377"/>
      <c r="B87" s="243"/>
      <c r="C87" s="240">
        <v>64</v>
      </c>
      <c r="D87" s="260" t="s">
        <v>132</v>
      </c>
      <c r="E87" s="250" t="s">
        <v>133</v>
      </c>
      <c r="F87" s="328">
        <v>1483</v>
      </c>
      <c r="G87" s="268">
        <v>1013</v>
      </c>
      <c r="H87" s="289">
        <f t="shared" si="5"/>
        <v>0.683074848280512</v>
      </c>
    </row>
    <row r="88" spans="1:8">
      <c r="A88" s="377"/>
      <c r="B88" s="246"/>
      <c r="C88" s="252" t="s">
        <v>19</v>
      </c>
      <c r="D88" s="253"/>
      <c r="E88" s="273"/>
      <c r="F88" s="270">
        <f>SUM(F86:F87)</f>
        <v>2651</v>
      </c>
      <c r="G88" s="270">
        <f>SUM(G86:G87)</f>
        <v>2124</v>
      </c>
      <c r="H88" s="290">
        <f t="shared" si="5"/>
        <v>0.801207091663523</v>
      </c>
    </row>
    <row r="89" spans="1:8">
      <c r="A89" s="378"/>
      <c r="B89" s="258" t="s">
        <v>51</v>
      </c>
      <c r="C89" s="259"/>
      <c r="D89" s="259"/>
      <c r="E89" s="277"/>
      <c r="F89" s="329">
        <f>SUM(F74:F76,F78:F78,F80:F84,F86:F87)</f>
        <v>21802</v>
      </c>
      <c r="G89" s="329">
        <f>SUM(G74:G76,G78:G78,G80:G84,G86:G87)</f>
        <v>16867</v>
      </c>
      <c r="H89" s="292">
        <f t="shared" si="5"/>
        <v>0.773644619759655</v>
      </c>
    </row>
    <row r="90" spans="1:8">
      <c r="A90" s="375" t="s">
        <v>134</v>
      </c>
      <c r="B90" s="307">
        <v>20</v>
      </c>
      <c r="C90" s="308">
        <v>64</v>
      </c>
      <c r="D90" s="309"/>
      <c r="E90" s="330"/>
      <c r="F90" s="331">
        <f>SUM(F32,F45,F55,F66,F73,F89)</f>
        <v>86657</v>
      </c>
      <c r="G90" s="332">
        <f>SUM(G32,G45,G55,G66,G73,G89)</f>
        <v>66112</v>
      </c>
      <c r="H90" s="343">
        <f t="shared" si="5"/>
        <v>0.762915863692489</v>
      </c>
    </row>
  </sheetData>
  <mergeCells count="50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B55:E55"/>
    <mergeCell ref="C58:E58"/>
    <mergeCell ref="C63:E63"/>
    <mergeCell ref="C65:E65"/>
    <mergeCell ref="B66:E66"/>
    <mergeCell ref="C68:E68"/>
    <mergeCell ref="C72:E72"/>
    <mergeCell ref="B73:E73"/>
    <mergeCell ref="C77:E77"/>
    <mergeCell ref="C79:E79"/>
    <mergeCell ref="C85:E85"/>
    <mergeCell ref="C88:E88"/>
    <mergeCell ref="B89:E89"/>
    <mergeCell ref="C90:E90"/>
    <mergeCell ref="A3:A32"/>
    <mergeCell ref="A33:A45"/>
    <mergeCell ref="A46:A55"/>
    <mergeCell ref="A56:A66"/>
    <mergeCell ref="A67:A73"/>
    <mergeCell ref="A74:A89"/>
    <mergeCell ref="B3:B7"/>
    <mergeCell ref="B8:B13"/>
    <mergeCell ref="B14:B22"/>
    <mergeCell ref="B23:B31"/>
    <mergeCell ref="B33:B35"/>
    <mergeCell ref="B36:B38"/>
    <mergeCell ref="B39:B40"/>
    <mergeCell ref="B41:B44"/>
    <mergeCell ref="B46:B50"/>
    <mergeCell ref="B51:B54"/>
    <mergeCell ref="B56:B58"/>
    <mergeCell ref="B59:B63"/>
    <mergeCell ref="B64:B65"/>
    <mergeCell ref="B67:B68"/>
    <mergeCell ref="B69:B72"/>
    <mergeCell ref="B75:B77"/>
    <mergeCell ref="B78:B79"/>
    <mergeCell ref="B80:B85"/>
    <mergeCell ref="B86:B88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opLeftCell="A76" workbookViewId="0">
      <selection activeCell="J63" sqref="J63"/>
    </sheetView>
  </sheetViews>
  <sheetFormatPr defaultColWidth="9" defaultRowHeight="13.5" outlineLevelCol="7"/>
  <cols>
    <col min="1" max="1" width="6.75" customWidth="true"/>
    <col min="2" max="2" width="9.75" customWidth="true"/>
    <col min="3" max="3" width="6.375" customWidth="true"/>
    <col min="4" max="4" width="19.875" customWidth="true"/>
    <col min="5" max="5" width="22.75" customWidth="true"/>
    <col min="6" max="6" width="7.125" customWidth="true"/>
    <col min="7" max="8" width="7.75" customWidth="true"/>
  </cols>
  <sheetData>
    <row r="1" ht="18.75" spans="1:8">
      <c r="A1" s="370" t="s">
        <v>181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1021</v>
      </c>
      <c r="H5" s="289">
        <f t="shared" si="0"/>
        <v>0.820080321285141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849</v>
      </c>
      <c r="H6" s="289">
        <f t="shared" si="0"/>
        <v>0.637387387387387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4486</v>
      </c>
      <c r="H7" s="290">
        <f t="shared" si="0"/>
        <v>0.813123074134493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1603</v>
      </c>
      <c r="H12" s="289">
        <f t="shared" si="0"/>
        <v>0.774396135265701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3771</v>
      </c>
      <c r="H13" s="290">
        <f t="shared" si="0"/>
        <v>0.75374775134919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0"/>
        <v>0.406880189798339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327</v>
      </c>
      <c r="G24" s="268">
        <v>55</v>
      </c>
      <c r="H24" s="289">
        <f t="shared" ref="H24:H31" si="1">G24/F24</f>
        <v>0.168195718654434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699</v>
      </c>
      <c r="G25" s="268">
        <v>32</v>
      </c>
      <c r="H25" s="289">
        <f t="shared" si="1"/>
        <v>0.0457796852646638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388</v>
      </c>
      <c r="G26" s="268">
        <v>82</v>
      </c>
      <c r="H26" s="289">
        <f t="shared" si="1"/>
        <v>0.211340206185567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1072</v>
      </c>
      <c r="G27" s="268">
        <v>138</v>
      </c>
      <c r="H27" s="289">
        <f t="shared" si="1"/>
        <v>0.128731343283582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68</v>
      </c>
      <c r="H28" s="289">
        <f t="shared" si="1"/>
        <v>0.0965909090909091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246</v>
      </c>
      <c r="H29" s="289">
        <f t="shared" si="1"/>
        <v>0.235632183908046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3</v>
      </c>
      <c r="H30" s="289">
        <f t="shared" si="1"/>
        <v>0.0185185185185185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5239</v>
      </c>
      <c r="G31" s="270">
        <f>SUM(G23:G30)</f>
        <v>967</v>
      </c>
      <c r="H31" s="290">
        <f t="shared" si="1"/>
        <v>0.184577209391105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30382</v>
      </c>
      <c r="G32" s="278">
        <f>SUM(G24:G30,G3:G6,G8:G12,G14:G21,G23)</f>
        <v>22797</v>
      </c>
      <c r="H32" s="292">
        <f t="shared" si="0"/>
        <v>0.750345599368047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579</v>
      </c>
      <c r="G41" s="268">
        <v>410</v>
      </c>
      <c r="H41" s="289">
        <f t="shared" ref="H41:H90" si="4">G41/F41</f>
        <v>0.708117443868739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3489</v>
      </c>
      <c r="G42" s="268">
        <v>2130</v>
      </c>
      <c r="H42" s="289">
        <f t="shared" si="4"/>
        <v>0.61049011177988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1257</v>
      </c>
      <c r="G43" s="268">
        <v>890</v>
      </c>
      <c r="H43" s="289">
        <f t="shared" si="4"/>
        <v>0.708035003977725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5325</v>
      </c>
      <c r="G44" s="283">
        <f>SUM(G41:G43)</f>
        <v>3430</v>
      </c>
      <c r="H44" s="368">
        <f t="shared" si="4"/>
        <v>0.644131455399061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14500</v>
      </c>
      <c r="G45" s="278">
        <f>SUM(G33:G34,G36:G37,G39,G41:G43)</f>
        <v>11934</v>
      </c>
      <c r="H45" s="292">
        <f t="shared" si="4"/>
        <v>0.823034482758621</v>
      </c>
    </row>
    <row r="46" spans="1:8">
      <c r="A46" s="376" t="s">
        <v>70</v>
      </c>
      <c r="B46" s="260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377"/>
      <c r="B47" s="260"/>
      <c r="C47" s="240">
        <v>35</v>
      </c>
      <c r="D47" s="260" t="s">
        <v>74</v>
      </c>
      <c r="E47" s="250" t="s">
        <v>75</v>
      </c>
      <c r="F47" s="268">
        <v>1094</v>
      </c>
      <c r="G47" s="268">
        <v>956</v>
      </c>
      <c r="H47" s="289">
        <f t="shared" si="4"/>
        <v>0.873857404021938</v>
      </c>
    </row>
    <row r="48" spans="1:8">
      <c r="A48" s="377"/>
      <c r="B48" s="260"/>
      <c r="C48" s="240">
        <v>36</v>
      </c>
      <c r="D48" s="260" t="s">
        <v>76</v>
      </c>
      <c r="E48" s="250" t="s">
        <v>77</v>
      </c>
      <c r="F48" s="268">
        <v>1322</v>
      </c>
      <c r="G48" s="268">
        <v>987</v>
      </c>
      <c r="H48" s="289">
        <f t="shared" si="4"/>
        <v>0.746596066565809</v>
      </c>
    </row>
    <row r="49" spans="1:8">
      <c r="A49" s="377"/>
      <c r="B49" s="260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377"/>
      <c r="B50" s="260"/>
      <c r="C50" s="240">
        <v>38</v>
      </c>
      <c r="D50" s="371" t="s">
        <v>80</v>
      </c>
      <c r="E50" s="281" t="s">
        <v>81</v>
      </c>
      <c r="F50" s="282">
        <v>1329</v>
      </c>
      <c r="G50" s="240">
        <v>879</v>
      </c>
      <c r="H50" s="294">
        <f t="shared" si="4"/>
        <v>0.661399548532731</v>
      </c>
    </row>
    <row r="51" spans="1:8">
      <c r="A51" s="377"/>
      <c r="B51" s="239" t="s">
        <v>155</v>
      </c>
      <c r="C51" s="240">
        <v>39</v>
      </c>
      <c r="D51" s="371" t="s">
        <v>156</v>
      </c>
      <c r="E51" s="281" t="s">
        <v>157</v>
      </c>
      <c r="F51" s="282">
        <v>342</v>
      </c>
      <c r="G51" s="282">
        <v>115</v>
      </c>
      <c r="H51" s="294">
        <f t="shared" si="4"/>
        <v>0.33625730994152</v>
      </c>
    </row>
    <row r="52" spans="1:8">
      <c r="A52" s="377"/>
      <c r="B52" s="243"/>
      <c r="C52" s="240">
        <v>40</v>
      </c>
      <c r="D52" s="371" t="s">
        <v>158</v>
      </c>
      <c r="E52" s="281" t="s">
        <v>159</v>
      </c>
      <c r="F52" s="282">
        <v>299</v>
      </c>
      <c r="G52" s="282">
        <v>33</v>
      </c>
      <c r="H52" s="294">
        <f t="shared" si="4"/>
        <v>0.110367892976589</v>
      </c>
    </row>
    <row r="53" spans="1:8">
      <c r="A53" s="377"/>
      <c r="B53" s="243"/>
      <c r="C53" s="240">
        <v>41</v>
      </c>
      <c r="D53" s="371" t="s">
        <v>160</v>
      </c>
      <c r="E53" s="281" t="s">
        <v>161</v>
      </c>
      <c r="F53" s="282">
        <v>830</v>
      </c>
      <c r="G53" s="282">
        <v>60</v>
      </c>
      <c r="H53" s="294">
        <f t="shared" si="4"/>
        <v>0.072289156626506</v>
      </c>
    </row>
    <row r="54" spans="1:8">
      <c r="A54" s="377"/>
      <c r="B54" s="246"/>
      <c r="C54" s="240">
        <v>42</v>
      </c>
      <c r="D54" s="371" t="s">
        <v>162</v>
      </c>
      <c r="E54" s="281" t="s">
        <v>163</v>
      </c>
      <c r="F54" s="282">
        <v>807</v>
      </c>
      <c r="G54" s="282">
        <v>128</v>
      </c>
      <c r="H54" s="294">
        <f t="shared" si="4"/>
        <v>0.158612143742255</v>
      </c>
    </row>
    <row r="55" customHeight="true" spans="1:8">
      <c r="A55" s="378"/>
      <c r="B55" s="297" t="s">
        <v>51</v>
      </c>
      <c r="C55" s="297"/>
      <c r="D55" s="297"/>
      <c r="E55" s="297"/>
      <c r="F55" s="321">
        <f>SUM(F46:F54)</f>
        <v>8560</v>
      </c>
      <c r="G55" s="321">
        <f>SUM(G46:G54)</f>
        <v>5187</v>
      </c>
      <c r="H55" s="292">
        <f t="shared" si="4"/>
        <v>0.605957943925234</v>
      </c>
    </row>
    <row r="56" spans="1:8">
      <c r="A56" s="376" t="s">
        <v>82</v>
      </c>
      <c r="B56" s="239" t="s">
        <v>83</v>
      </c>
      <c r="C56" s="240">
        <v>43</v>
      </c>
      <c r="D56" s="260" t="s">
        <v>153</v>
      </c>
      <c r="E56" s="250" t="s">
        <v>85</v>
      </c>
      <c r="F56" s="268">
        <v>360</v>
      </c>
      <c r="G56" s="268">
        <v>278</v>
      </c>
      <c r="H56" s="289">
        <f t="shared" si="4"/>
        <v>0.772222222222222</v>
      </c>
    </row>
    <row r="57" spans="1:8">
      <c r="A57" s="377"/>
      <c r="B57" s="243"/>
      <c r="C57" s="240">
        <v>44</v>
      </c>
      <c r="D57" s="260" t="s">
        <v>86</v>
      </c>
      <c r="E57" s="250" t="s">
        <v>87</v>
      </c>
      <c r="F57" s="268">
        <v>247</v>
      </c>
      <c r="G57" s="268">
        <v>181</v>
      </c>
      <c r="H57" s="289">
        <f t="shared" si="4"/>
        <v>0.732793522267207</v>
      </c>
    </row>
    <row r="58" spans="1:8">
      <c r="A58" s="377"/>
      <c r="B58" s="246"/>
      <c r="C58" s="252" t="s">
        <v>19</v>
      </c>
      <c r="D58" s="253"/>
      <c r="E58" s="273"/>
      <c r="F58" s="270">
        <f>SUM(F56:F57)</f>
        <v>607</v>
      </c>
      <c r="G58" s="270">
        <f>SUM(G56:G57)</f>
        <v>459</v>
      </c>
      <c r="H58" s="290">
        <f t="shared" si="4"/>
        <v>0.756177924217463</v>
      </c>
    </row>
    <row r="59" spans="1:8">
      <c r="A59" s="377"/>
      <c r="B59" s="239" t="s">
        <v>88</v>
      </c>
      <c r="C59" s="240">
        <v>45</v>
      </c>
      <c r="D59" s="260" t="s">
        <v>89</v>
      </c>
      <c r="E59" s="250" t="s">
        <v>90</v>
      </c>
      <c r="F59" s="268">
        <v>841</v>
      </c>
      <c r="G59" s="268">
        <v>302</v>
      </c>
      <c r="H59" s="289">
        <f t="shared" si="4"/>
        <v>0.35909631391201</v>
      </c>
    </row>
    <row r="60" spans="1:8">
      <c r="A60" s="377"/>
      <c r="B60" s="89"/>
      <c r="C60" s="240">
        <v>46</v>
      </c>
      <c r="D60" s="260" t="s">
        <v>91</v>
      </c>
      <c r="E60" s="250" t="s">
        <v>92</v>
      </c>
      <c r="F60" s="268">
        <v>559</v>
      </c>
      <c r="G60" s="268">
        <v>346</v>
      </c>
      <c r="H60" s="289">
        <f t="shared" si="4"/>
        <v>0.618962432915921</v>
      </c>
    </row>
    <row r="61" spans="1:8">
      <c r="A61" s="377"/>
      <c r="B61" s="89"/>
      <c r="C61" s="240">
        <v>47</v>
      </c>
      <c r="D61" s="260" t="s">
        <v>93</v>
      </c>
      <c r="E61" s="250" t="s">
        <v>94</v>
      </c>
      <c r="F61" s="240">
        <v>2064</v>
      </c>
      <c r="G61" s="240">
        <v>1983</v>
      </c>
      <c r="H61" s="294">
        <f t="shared" si="4"/>
        <v>0.960755813953488</v>
      </c>
    </row>
    <row r="62" spans="1:8">
      <c r="A62" s="377"/>
      <c r="B62" s="89"/>
      <c r="C62" s="240">
        <v>48</v>
      </c>
      <c r="D62" s="260" t="s">
        <v>95</v>
      </c>
      <c r="E62" s="250" t="s">
        <v>96</v>
      </c>
      <c r="F62" s="268">
        <v>718</v>
      </c>
      <c r="G62" s="268">
        <v>622</v>
      </c>
      <c r="H62" s="289">
        <f t="shared" si="4"/>
        <v>0.866295264623955</v>
      </c>
    </row>
    <row r="63" spans="1:8">
      <c r="A63" s="377"/>
      <c r="B63" s="60"/>
      <c r="C63" s="298" t="s">
        <v>19</v>
      </c>
      <c r="D63" s="299"/>
      <c r="E63" s="323"/>
      <c r="F63" s="324">
        <f>SUM(F59:F62)</f>
        <v>4182</v>
      </c>
      <c r="G63" s="324">
        <f>SUM(G59:G62)</f>
        <v>3253</v>
      </c>
      <c r="H63" s="340">
        <f t="shared" si="4"/>
        <v>0.777857484457197</v>
      </c>
    </row>
    <row r="64" spans="1:8">
      <c r="A64" s="377"/>
      <c r="B64" s="300" t="s">
        <v>142</v>
      </c>
      <c r="C64" s="240">
        <v>49</v>
      </c>
      <c r="D64" s="240" t="s">
        <v>143</v>
      </c>
      <c r="E64" s="264" t="s">
        <v>144</v>
      </c>
      <c r="F64" s="268">
        <v>1249</v>
      </c>
      <c r="G64" s="268">
        <v>1249</v>
      </c>
      <c r="H64" s="289">
        <f t="shared" si="4"/>
        <v>1</v>
      </c>
    </row>
    <row r="65" spans="1:8">
      <c r="A65" s="377"/>
      <c r="B65" s="60"/>
      <c r="C65" s="298" t="s">
        <v>19</v>
      </c>
      <c r="D65" s="299"/>
      <c r="E65" s="323"/>
      <c r="F65" s="270">
        <f>SUM(F64)</f>
        <v>1249</v>
      </c>
      <c r="G65" s="270">
        <f>SUM(G64)</f>
        <v>1249</v>
      </c>
      <c r="H65" s="290">
        <f t="shared" si="4"/>
        <v>1</v>
      </c>
    </row>
    <row r="66" spans="1:8">
      <c r="A66" s="378"/>
      <c r="B66" s="258" t="s">
        <v>51</v>
      </c>
      <c r="C66" s="259"/>
      <c r="D66" s="259"/>
      <c r="E66" s="277"/>
      <c r="F66" s="278">
        <f>SUM(F56:F57,F59:F62,F64)</f>
        <v>6038</v>
      </c>
      <c r="G66" s="278">
        <f>SUM(G56:G57,G59:G62,G64)</f>
        <v>4961</v>
      </c>
      <c r="H66" s="292">
        <f t="shared" si="4"/>
        <v>0.821629678701557</v>
      </c>
    </row>
    <row r="67" spans="1:8">
      <c r="A67" s="376" t="s">
        <v>97</v>
      </c>
      <c r="B67" s="239" t="s">
        <v>98</v>
      </c>
      <c r="C67" s="240">
        <v>50</v>
      </c>
      <c r="D67" s="260" t="s">
        <v>99</v>
      </c>
      <c r="E67" s="250" t="s">
        <v>100</v>
      </c>
      <c r="F67" s="268">
        <v>1391</v>
      </c>
      <c r="G67" s="268">
        <v>1199</v>
      </c>
      <c r="H67" s="289">
        <f t="shared" si="4"/>
        <v>0.86196980589504</v>
      </c>
    </row>
    <row r="68" spans="1:8">
      <c r="A68" s="377"/>
      <c r="B68" s="60"/>
      <c r="C68" s="298" t="s">
        <v>19</v>
      </c>
      <c r="D68" s="299"/>
      <c r="E68" s="323"/>
      <c r="F68" s="270">
        <f>SUM(F67)</f>
        <v>1391</v>
      </c>
      <c r="G68" s="270">
        <f>SUM(G67)</f>
        <v>1199</v>
      </c>
      <c r="H68" s="290">
        <f t="shared" si="4"/>
        <v>0.86196980589504</v>
      </c>
    </row>
    <row r="69" spans="1:8">
      <c r="A69" s="377"/>
      <c r="B69" s="239" t="s">
        <v>101</v>
      </c>
      <c r="C69" s="240">
        <v>51</v>
      </c>
      <c r="D69" s="260" t="s">
        <v>102</v>
      </c>
      <c r="E69" s="250" t="s">
        <v>103</v>
      </c>
      <c r="F69" s="268">
        <v>1534</v>
      </c>
      <c r="G69" s="268">
        <v>1387</v>
      </c>
      <c r="H69" s="289">
        <f t="shared" si="4"/>
        <v>0.904172099087353</v>
      </c>
    </row>
    <row r="70" spans="1:8">
      <c r="A70" s="377"/>
      <c r="B70" s="243"/>
      <c r="C70" s="240">
        <v>52</v>
      </c>
      <c r="D70" s="260" t="s">
        <v>104</v>
      </c>
      <c r="E70" s="250" t="s">
        <v>105</v>
      </c>
      <c r="F70" s="268">
        <v>1934</v>
      </c>
      <c r="G70" s="268">
        <v>1685</v>
      </c>
      <c r="H70" s="289">
        <f t="shared" si="4"/>
        <v>0.871251292657704</v>
      </c>
    </row>
    <row r="71" spans="1:8">
      <c r="A71" s="377"/>
      <c r="B71" s="243"/>
      <c r="C71" s="240">
        <v>53</v>
      </c>
      <c r="D71" s="260" t="s">
        <v>106</v>
      </c>
      <c r="E71" s="250" t="s">
        <v>107</v>
      </c>
      <c r="F71" s="240">
        <v>685</v>
      </c>
      <c r="G71" s="240">
        <v>508</v>
      </c>
      <c r="H71" s="294">
        <f t="shared" si="4"/>
        <v>0.741605839416058</v>
      </c>
    </row>
    <row r="72" spans="1:8">
      <c r="A72" s="377"/>
      <c r="B72" s="246"/>
      <c r="C72" s="252" t="s">
        <v>19</v>
      </c>
      <c r="D72" s="253"/>
      <c r="E72" s="273"/>
      <c r="F72" s="270">
        <f>SUM(F69:F71)</f>
        <v>4153</v>
      </c>
      <c r="G72" s="270">
        <f>SUM(G69:G71)</f>
        <v>3580</v>
      </c>
      <c r="H72" s="290">
        <f t="shared" si="4"/>
        <v>0.862027450036118</v>
      </c>
    </row>
    <row r="73" spans="1:8">
      <c r="A73" s="378"/>
      <c r="B73" s="258" t="s">
        <v>51</v>
      </c>
      <c r="C73" s="259"/>
      <c r="D73" s="259"/>
      <c r="E73" s="277"/>
      <c r="F73" s="278">
        <f>SUM(F67,F69:F71)</f>
        <v>5544</v>
      </c>
      <c r="G73" s="278">
        <f>SUM(G67,G69:G71)</f>
        <v>4779</v>
      </c>
      <c r="H73" s="292">
        <f t="shared" si="4"/>
        <v>0.862012987012987</v>
      </c>
    </row>
    <row r="74" spans="1:8">
      <c r="A74" s="376" t="s">
        <v>108</v>
      </c>
      <c r="B74" s="260" t="s">
        <v>109</v>
      </c>
      <c r="C74" s="240">
        <v>54</v>
      </c>
      <c r="D74" s="260" t="s">
        <v>110</v>
      </c>
      <c r="E74" s="250" t="s">
        <v>111</v>
      </c>
      <c r="F74" s="268">
        <v>5774</v>
      </c>
      <c r="G74" s="268">
        <v>5214</v>
      </c>
      <c r="H74" s="289">
        <f t="shared" si="4"/>
        <v>0.903013508832698</v>
      </c>
    </row>
    <row r="75" spans="1:8">
      <c r="A75" s="377"/>
      <c r="B75" s="239" t="s">
        <v>112</v>
      </c>
      <c r="C75" s="260">
        <v>55</v>
      </c>
      <c r="D75" s="260" t="s">
        <v>113</v>
      </c>
      <c r="E75" s="250" t="s">
        <v>114</v>
      </c>
      <c r="F75" s="268">
        <v>1517</v>
      </c>
      <c r="G75" s="268">
        <v>1428</v>
      </c>
      <c r="H75" s="289">
        <f t="shared" si="4"/>
        <v>0.941331575477917</v>
      </c>
    </row>
    <row r="76" spans="1:8">
      <c r="A76" s="377"/>
      <c r="B76" s="243"/>
      <c r="C76" s="260">
        <v>56</v>
      </c>
      <c r="D76" s="260" t="s">
        <v>115</v>
      </c>
      <c r="E76" s="250" t="s">
        <v>116</v>
      </c>
      <c r="F76" s="268">
        <v>2046</v>
      </c>
      <c r="G76" s="268">
        <v>2029</v>
      </c>
      <c r="H76" s="289">
        <f t="shared" si="4"/>
        <v>0.99169110459433</v>
      </c>
    </row>
    <row r="77" spans="1:8">
      <c r="A77" s="377"/>
      <c r="B77" s="246"/>
      <c r="C77" s="252" t="s">
        <v>19</v>
      </c>
      <c r="D77" s="253"/>
      <c r="E77" s="273"/>
      <c r="F77" s="270">
        <f>SUM(F75:F76)</f>
        <v>3563</v>
      </c>
      <c r="G77" s="270">
        <f>SUM(G75:G76)</f>
        <v>3457</v>
      </c>
      <c r="H77" s="290">
        <f t="shared" si="4"/>
        <v>0.970249789503228</v>
      </c>
    </row>
    <row r="78" spans="1:8">
      <c r="A78" s="377"/>
      <c r="B78" s="261" t="s">
        <v>117</v>
      </c>
      <c r="C78" s="240">
        <v>57</v>
      </c>
      <c r="D78" s="260" t="s">
        <v>118</v>
      </c>
      <c r="E78" s="250" t="s">
        <v>119</v>
      </c>
      <c r="F78" s="268">
        <v>3174</v>
      </c>
      <c r="G78" s="268">
        <v>3001</v>
      </c>
      <c r="H78" s="289">
        <f t="shared" si="4"/>
        <v>0.945494643982357</v>
      </c>
    </row>
    <row r="79" spans="1:8">
      <c r="A79" s="377"/>
      <c r="B79" s="305"/>
      <c r="C79" s="252" t="s">
        <v>19</v>
      </c>
      <c r="D79" s="253"/>
      <c r="E79" s="273"/>
      <c r="F79" s="270">
        <f>SUM(F78:F78)</f>
        <v>3174</v>
      </c>
      <c r="G79" s="270">
        <f>SUM(G78:G78)</f>
        <v>3001</v>
      </c>
      <c r="H79" s="290">
        <f t="shared" si="4"/>
        <v>0.945494643982357</v>
      </c>
    </row>
    <row r="80" spans="1:8">
      <c r="A80" s="377"/>
      <c r="B80" s="239" t="s">
        <v>121</v>
      </c>
      <c r="C80" s="240">
        <v>58</v>
      </c>
      <c r="D80" s="260" t="s">
        <v>122</v>
      </c>
      <c r="E80" s="250" t="s">
        <v>123</v>
      </c>
      <c r="F80" s="268">
        <v>1300</v>
      </c>
      <c r="G80" s="268">
        <v>1083</v>
      </c>
      <c r="H80" s="289">
        <f t="shared" si="4"/>
        <v>0.833076923076923</v>
      </c>
    </row>
    <row r="81" spans="1:8">
      <c r="A81" s="377"/>
      <c r="B81" s="243"/>
      <c r="C81" s="240">
        <v>59</v>
      </c>
      <c r="D81" s="260" t="s">
        <v>145</v>
      </c>
      <c r="E81" s="250" t="s">
        <v>146</v>
      </c>
      <c r="F81" s="328">
        <v>1207</v>
      </c>
      <c r="G81" s="268">
        <v>729</v>
      </c>
      <c r="H81" s="289">
        <f t="shared" si="4"/>
        <v>0.603976801988401</v>
      </c>
    </row>
    <row r="82" spans="1:8">
      <c r="A82" s="377"/>
      <c r="B82" s="243"/>
      <c r="C82" s="240">
        <v>60</v>
      </c>
      <c r="D82" s="260" t="s">
        <v>147</v>
      </c>
      <c r="E82" s="250" t="s">
        <v>148</v>
      </c>
      <c r="F82" s="328">
        <v>1617</v>
      </c>
      <c r="G82" s="268">
        <v>575</v>
      </c>
      <c r="H82" s="289">
        <f t="shared" si="4"/>
        <v>0.355596784168213</v>
      </c>
    </row>
    <row r="83" spans="1:8">
      <c r="A83" s="377"/>
      <c r="B83" s="243"/>
      <c r="C83" s="240">
        <v>61</v>
      </c>
      <c r="D83" s="260" t="s">
        <v>126</v>
      </c>
      <c r="E83" s="250" t="s">
        <v>127</v>
      </c>
      <c r="F83" s="328">
        <v>775</v>
      </c>
      <c r="G83" s="268">
        <v>424</v>
      </c>
      <c r="H83" s="289">
        <f t="shared" si="4"/>
        <v>0.547096774193548</v>
      </c>
    </row>
    <row r="84" spans="1:8">
      <c r="A84" s="377"/>
      <c r="B84" s="243"/>
      <c r="C84" s="240">
        <v>62</v>
      </c>
      <c r="D84" s="260" t="s">
        <v>149</v>
      </c>
      <c r="E84" s="264" t="s">
        <v>150</v>
      </c>
      <c r="F84" s="268">
        <v>1741</v>
      </c>
      <c r="G84" s="268">
        <v>350</v>
      </c>
      <c r="H84" s="289">
        <f t="shared" si="4"/>
        <v>0.201033888569787</v>
      </c>
    </row>
    <row r="85" spans="1:8">
      <c r="A85" s="377"/>
      <c r="B85" s="246"/>
      <c r="C85" s="252" t="s">
        <v>19</v>
      </c>
      <c r="D85" s="253"/>
      <c r="E85" s="273"/>
      <c r="F85" s="270">
        <f>SUM(F80:F84)</f>
        <v>6640</v>
      </c>
      <c r="G85" s="270">
        <f>SUM(G80:G84)</f>
        <v>3161</v>
      </c>
      <c r="H85" s="290">
        <f t="shared" si="4"/>
        <v>0.47605421686747</v>
      </c>
    </row>
    <row r="86" spans="1:8">
      <c r="A86" s="377"/>
      <c r="B86" s="239" t="s">
        <v>129</v>
      </c>
      <c r="C86" s="240">
        <v>63</v>
      </c>
      <c r="D86" s="260" t="s">
        <v>130</v>
      </c>
      <c r="E86" s="250" t="s">
        <v>131</v>
      </c>
      <c r="F86" s="328">
        <v>1168</v>
      </c>
      <c r="G86" s="268">
        <v>1111</v>
      </c>
      <c r="H86" s="289">
        <f t="shared" si="4"/>
        <v>0.951198630136986</v>
      </c>
    </row>
    <row r="87" spans="1:8">
      <c r="A87" s="377"/>
      <c r="B87" s="243"/>
      <c r="C87" s="240">
        <v>64</v>
      </c>
      <c r="D87" s="260" t="s">
        <v>132</v>
      </c>
      <c r="E87" s="250" t="s">
        <v>133</v>
      </c>
      <c r="F87" s="328">
        <v>1483</v>
      </c>
      <c r="G87" s="268">
        <v>1013</v>
      </c>
      <c r="H87" s="289">
        <f t="shared" si="4"/>
        <v>0.683074848280512</v>
      </c>
    </row>
    <row r="88" spans="1:8">
      <c r="A88" s="377"/>
      <c r="B88" s="246"/>
      <c r="C88" s="252" t="s">
        <v>19</v>
      </c>
      <c r="D88" s="253"/>
      <c r="E88" s="273"/>
      <c r="F88" s="270">
        <f>SUM(F86:F87)</f>
        <v>2651</v>
      </c>
      <c r="G88" s="270">
        <f>SUM(G86:G87)</f>
        <v>2124</v>
      </c>
      <c r="H88" s="290">
        <f t="shared" si="4"/>
        <v>0.801207091663523</v>
      </c>
    </row>
    <row r="89" spans="1:8">
      <c r="A89" s="378"/>
      <c r="B89" s="258" t="s">
        <v>51</v>
      </c>
      <c r="C89" s="259"/>
      <c r="D89" s="259"/>
      <c r="E89" s="277"/>
      <c r="F89" s="329">
        <f>SUM(F74:F76,F78:F78,F80:F84,F86:F87)</f>
        <v>21802</v>
      </c>
      <c r="G89" s="329">
        <f>SUM(G74:G76,G78:G78,G80:G84,G86:G87)</f>
        <v>16957</v>
      </c>
      <c r="H89" s="292">
        <f t="shared" si="4"/>
        <v>0.777772681405376</v>
      </c>
    </row>
    <row r="90" spans="1:8">
      <c r="A90" s="375" t="s">
        <v>134</v>
      </c>
      <c r="B90" s="307">
        <v>20</v>
      </c>
      <c r="C90" s="308">
        <v>64</v>
      </c>
      <c r="D90" s="309"/>
      <c r="E90" s="330"/>
      <c r="F90" s="331">
        <f>SUM(F32,F45,F55,F66,F73,F89)</f>
        <v>86826</v>
      </c>
      <c r="G90" s="332">
        <f>SUM(G32,G45,G55,G66,G73,G89)</f>
        <v>66615</v>
      </c>
      <c r="H90" s="343">
        <f t="shared" si="4"/>
        <v>0.767224103379172</v>
      </c>
    </row>
  </sheetData>
  <mergeCells count="50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B55:E55"/>
    <mergeCell ref="C58:E58"/>
    <mergeCell ref="C63:E63"/>
    <mergeCell ref="C65:E65"/>
    <mergeCell ref="B66:E66"/>
    <mergeCell ref="C68:E68"/>
    <mergeCell ref="C72:E72"/>
    <mergeCell ref="B73:E73"/>
    <mergeCell ref="C77:E77"/>
    <mergeCell ref="C79:E79"/>
    <mergeCell ref="C85:E85"/>
    <mergeCell ref="C88:E88"/>
    <mergeCell ref="B89:E89"/>
    <mergeCell ref="C90:E90"/>
    <mergeCell ref="A3:A32"/>
    <mergeCell ref="A33:A45"/>
    <mergeCell ref="A46:A55"/>
    <mergeCell ref="A56:A66"/>
    <mergeCell ref="A67:A73"/>
    <mergeCell ref="A74:A89"/>
    <mergeCell ref="B3:B7"/>
    <mergeCell ref="B8:B13"/>
    <mergeCell ref="B14:B22"/>
    <mergeCell ref="B23:B31"/>
    <mergeCell ref="B33:B35"/>
    <mergeCell ref="B36:B38"/>
    <mergeCell ref="B39:B40"/>
    <mergeCell ref="B41:B44"/>
    <mergeCell ref="B46:B50"/>
    <mergeCell ref="B51:B54"/>
    <mergeCell ref="B56:B58"/>
    <mergeCell ref="B59:B63"/>
    <mergeCell ref="B64:B65"/>
    <mergeCell ref="B67:B68"/>
    <mergeCell ref="B69:B72"/>
    <mergeCell ref="B75:B77"/>
    <mergeCell ref="B78:B79"/>
    <mergeCell ref="B80:B85"/>
    <mergeCell ref="B86:B88"/>
  </mergeCells>
  <printOptions horizontalCentered="true"/>
  <pageMargins left="0.708661417322835" right="0.708661417322835" top="0.590551181102362" bottom="0.59055118110236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90"/>
  <sheetViews>
    <sheetView workbookViewId="0">
      <selection activeCell="K69" sqref="K69"/>
    </sheetView>
  </sheetViews>
  <sheetFormatPr defaultColWidth="9" defaultRowHeight="13.5" outlineLevelCol="7"/>
  <cols>
    <col min="1" max="1" width="5.125" customWidth="true"/>
    <col min="2" max="2" width="10" customWidth="true"/>
    <col min="3" max="3" width="6.375" customWidth="true"/>
    <col min="4" max="4" width="19.875" customWidth="true"/>
    <col min="5" max="5" width="22.75" customWidth="true"/>
    <col min="6" max="6" width="7.125" customWidth="true"/>
    <col min="7" max="8" width="7.75" customWidth="true"/>
  </cols>
  <sheetData>
    <row r="1" ht="18.75" spans="1:8">
      <c r="A1" s="370" t="s">
        <v>182</v>
      </c>
      <c r="B1" s="370"/>
      <c r="C1" s="370"/>
      <c r="D1" s="370"/>
      <c r="E1" s="370"/>
      <c r="F1" s="370"/>
      <c r="G1" s="370"/>
      <c r="H1" s="370"/>
    </row>
    <row r="2" spans="1:8">
      <c r="A2" s="236" t="s">
        <v>1</v>
      </c>
      <c r="B2" s="236" t="s">
        <v>2</v>
      </c>
      <c r="C2" s="236" t="s">
        <v>3</v>
      </c>
      <c r="D2" s="236" t="s">
        <v>4</v>
      </c>
      <c r="E2" s="236" t="s">
        <v>5</v>
      </c>
      <c r="F2" s="236" t="s">
        <v>6</v>
      </c>
      <c r="G2" s="236" t="s">
        <v>7</v>
      </c>
      <c r="H2" s="284" t="s">
        <v>8</v>
      </c>
    </row>
    <row r="3" spans="1:8">
      <c r="A3" s="376" t="s">
        <v>9</v>
      </c>
      <c r="B3" s="239" t="s">
        <v>10</v>
      </c>
      <c r="C3" s="240">
        <v>1</v>
      </c>
      <c r="D3" s="260" t="s">
        <v>11</v>
      </c>
      <c r="E3" s="250" t="s">
        <v>12</v>
      </c>
      <c r="F3" s="268">
        <v>1115</v>
      </c>
      <c r="G3" s="268">
        <v>1016</v>
      </c>
      <c r="H3" s="289">
        <f>G3/F3</f>
        <v>0.911210762331839</v>
      </c>
    </row>
    <row r="4" spans="1:8">
      <c r="A4" s="377"/>
      <c r="B4" s="243"/>
      <c r="C4" s="240">
        <v>2</v>
      </c>
      <c r="D4" s="260" t="s">
        <v>13</v>
      </c>
      <c r="E4" s="250" t="s">
        <v>14</v>
      </c>
      <c r="F4" s="268">
        <v>1825</v>
      </c>
      <c r="G4" s="268">
        <v>1600</v>
      </c>
      <c r="H4" s="289">
        <f t="shared" ref="H4:H36" si="0">G4/F4</f>
        <v>0.876712328767123</v>
      </c>
    </row>
    <row r="5" spans="1:8">
      <c r="A5" s="377"/>
      <c r="B5" s="243"/>
      <c r="C5" s="240">
        <v>3</v>
      </c>
      <c r="D5" s="260" t="s">
        <v>15</v>
      </c>
      <c r="E5" s="250" t="s">
        <v>16</v>
      </c>
      <c r="F5" s="268">
        <v>1245</v>
      </c>
      <c r="G5" s="268">
        <v>1021</v>
      </c>
      <c r="H5" s="289">
        <f t="shared" si="0"/>
        <v>0.820080321285141</v>
      </c>
    </row>
    <row r="6" spans="1:8">
      <c r="A6" s="377"/>
      <c r="B6" s="243"/>
      <c r="C6" s="240">
        <v>4</v>
      </c>
      <c r="D6" s="260" t="s">
        <v>17</v>
      </c>
      <c r="E6" s="250" t="s">
        <v>18</v>
      </c>
      <c r="F6" s="268">
        <v>1332</v>
      </c>
      <c r="G6" s="268">
        <v>849</v>
      </c>
      <c r="H6" s="289">
        <f t="shared" si="0"/>
        <v>0.637387387387387</v>
      </c>
    </row>
    <row r="7" spans="1:8">
      <c r="A7" s="377"/>
      <c r="B7" s="246"/>
      <c r="C7" s="252" t="s">
        <v>19</v>
      </c>
      <c r="D7" s="253"/>
      <c r="E7" s="273"/>
      <c r="F7" s="270">
        <f>SUM(F3:F6)</f>
        <v>5517</v>
      </c>
      <c r="G7" s="270">
        <f>SUM(G3:G6)</f>
        <v>4486</v>
      </c>
      <c r="H7" s="290">
        <f t="shared" si="0"/>
        <v>0.813123074134493</v>
      </c>
    </row>
    <row r="8" spans="1:8">
      <c r="A8" s="377"/>
      <c r="B8" s="239" t="s">
        <v>20</v>
      </c>
      <c r="C8" s="240">
        <v>5</v>
      </c>
      <c r="D8" s="260" t="s">
        <v>21</v>
      </c>
      <c r="E8" s="250" t="s">
        <v>22</v>
      </c>
      <c r="F8" s="268">
        <v>1082</v>
      </c>
      <c r="G8" s="268">
        <v>810</v>
      </c>
      <c r="H8" s="289">
        <f t="shared" si="0"/>
        <v>0.748613678373383</v>
      </c>
    </row>
    <row r="9" spans="1:8">
      <c r="A9" s="377"/>
      <c r="B9" s="243"/>
      <c r="C9" s="240">
        <v>6</v>
      </c>
      <c r="D9" s="260" t="s">
        <v>23</v>
      </c>
      <c r="E9" s="250" t="s">
        <v>24</v>
      </c>
      <c r="F9" s="268">
        <v>213</v>
      </c>
      <c r="G9" s="268">
        <v>180</v>
      </c>
      <c r="H9" s="289">
        <f t="shared" si="0"/>
        <v>0.845070422535211</v>
      </c>
    </row>
    <row r="10" spans="1:8">
      <c r="A10" s="377"/>
      <c r="B10" s="243"/>
      <c r="C10" s="240">
        <v>7</v>
      </c>
      <c r="D10" s="260" t="s">
        <v>25</v>
      </c>
      <c r="E10" s="250" t="s">
        <v>26</v>
      </c>
      <c r="F10" s="268">
        <v>1106</v>
      </c>
      <c r="G10" s="268">
        <v>714</v>
      </c>
      <c r="H10" s="289">
        <f t="shared" si="0"/>
        <v>0.645569620253165</v>
      </c>
    </row>
    <row r="11" spans="1:8">
      <c r="A11" s="377"/>
      <c r="B11" s="243"/>
      <c r="C11" s="240">
        <v>8</v>
      </c>
      <c r="D11" s="260" t="s">
        <v>27</v>
      </c>
      <c r="E11" s="250" t="s">
        <v>28</v>
      </c>
      <c r="F11" s="268">
        <v>532</v>
      </c>
      <c r="G11" s="268">
        <v>464</v>
      </c>
      <c r="H11" s="289">
        <f t="shared" si="0"/>
        <v>0.87218045112782</v>
      </c>
    </row>
    <row r="12" spans="1:8">
      <c r="A12" s="377"/>
      <c r="B12" s="243"/>
      <c r="C12" s="240">
        <v>9</v>
      </c>
      <c r="D12" s="260" t="s">
        <v>29</v>
      </c>
      <c r="E12" s="250" t="s">
        <v>30</v>
      </c>
      <c r="F12" s="268">
        <v>2070</v>
      </c>
      <c r="G12" s="268">
        <v>1603</v>
      </c>
      <c r="H12" s="289">
        <f t="shared" si="0"/>
        <v>0.774396135265701</v>
      </c>
    </row>
    <row r="13" spans="1:8">
      <c r="A13" s="377"/>
      <c r="B13" s="246"/>
      <c r="C13" s="252" t="s">
        <v>19</v>
      </c>
      <c r="D13" s="253"/>
      <c r="E13" s="273"/>
      <c r="F13" s="270">
        <f>SUM(F8:F12)</f>
        <v>5003</v>
      </c>
      <c r="G13" s="270">
        <f>SUM(G8:G12)</f>
        <v>3771</v>
      </c>
      <c r="H13" s="290">
        <f t="shared" si="0"/>
        <v>0.75374775134919</v>
      </c>
    </row>
    <row r="14" spans="1:8">
      <c r="A14" s="377"/>
      <c r="B14" s="239" t="s">
        <v>31</v>
      </c>
      <c r="C14" s="240">
        <v>10</v>
      </c>
      <c r="D14" s="260" t="s">
        <v>32</v>
      </c>
      <c r="E14" s="250" t="s">
        <v>33</v>
      </c>
      <c r="F14" s="268">
        <v>2106</v>
      </c>
      <c r="G14" s="268">
        <v>1971</v>
      </c>
      <c r="H14" s="289">
        <f t="shared" si="0"/>
        <v>0.935897435897436</v>
      </c>
    </row>
    <row r="15" spans="1:8">
      <c r="A15" s="377"/>
      <c r="B15" s="89"/>
      <c r="C15" s="240">
        <v>11</v>
      </c>
      <c r="D15" s="260" t="s">
        <v>34</v>
      </c>
      <c r="E15" s="250" t="s">
        <v>35</v>
      </c>
      <c r="F15" s="268">
        <v>1453</v>
      </c>
      <c r="G15" s="268">
        <v>1420</v>
      </c>
      <c r="H15" s="289">
        <f t="shared" si="0"/>
        <v>0.977288368891948</v>
      </c>
    </row>
    <row r="16" spans="1:8">
      <c r="A16" s="377"/>
      <c r="B16" s="89"/>
      <c r="C16" s="240">
        <v>12</v>
      </c>
      <c r="D16" s="260" t="s">
        <v>36</v>
      </c>
      <c r="E16" s="250" t="s">
        <v>37</v>
      </c>
      <c r="F16" s="268">
        <v>2573</v>
      </c>
      <c r="G16" s="268">
        <v>2453</v>
      </c>
      <c r="H16" s="289">
        <f t="shared" si="0"/>
        <v>0.953361834434512</v>
      </c>
    </row>
    <row r="17" spans="1:8">
      <c r="A17" s="377"/>
      <c r="B17" s="89"/>
      <c r="C17" s="240">
        <v>13</v>
      </c>
      <c r="D17" s="260" t="s">
        <v>38</v>
      </c>
      <c r="E17" s="250" t="s">
        <v>39</v>
      </c>
      <c r="F17" s="268">
        <v>2918</v>
      </c>
      <c r="G17" s="268">
        <v>2811</v>
      </c>
      <c r="H17" s="289">
        <f t="shared" si="0"/>
        <v>0.963331048663468</v>
      </c>
    </row>
    <row r="18" spans="1:8">
      <c r="A18" s="377"/>
      <c r="B18" s="89"/>
      <c r="C18" s="240">
        <v>14</v>
      </c>
      <c r="D18" s="260" t="s">
        <v>40</v>
      </c>
      <c r="E18" s="250" t="s">
        <v>41</v>
      </c>
      <c r="F18" s="268">
        <v>2485</v>
      </c>
      <c r="G18" s="268">
        <v>2184</v>
      </c>
      <c r="H18" s="289">
        <f t="shared" si="0"/>
        <v>0.87887323943662</v>
      </c>
    </row>
    <row r="19" spans="1:8">
      <c r="A19" s="377"/>
      <c r="B19" s="89"/>
      <c r="C19" s="240">
        <v>15</v>
      </c>
      <c r="D19" s="260" t="s">
        <v>136</v>
      </c>
      <c r="E19" s="250" t="s">
        <v>43</v>
      </c>
      <c r="F19" s="268">
        <v>887</v>
      </c>
      <c r="G19" s="268">
        <v>887</v>
      </c>
      <c r="H19" s="289">
        <f t="shared" si="0"/>
        <v>1</v>
      </c>
    </row>
    <row r="20" spans="1:8">
      <c r="A20" s="377"/>
      <c r="B20" s="89"/>
      <c r="C20" s="240">
        <v>16</v>
      </c>
      <c r="D20" s="260" t="s">
        <v>44</v>
      </c>
      <c r="E20" s="250" t="s">
        <v>45</v>
      </c>
      <c r="F20" s="268">
        <v>892</v>
      </c>
      <c r="G20" s="268">
        <v>637</v>
      </c>
      <c r="H20" s="289">
        <f t="shared" si="0"/>
        <v>0.714125560538117</v>
      </c>
    </row>
    <row r="21" spans="1:8">
      <c r="A21" s="377"/>
      <c r="B21" s="89"/>
      <c r="C21" s="240">
        <v>17</v>
      </c>
      <c r="D21" s="260" t="s">
        <v>46</v>
      </c>
      <c r="E21" s="250" t="s">
        <v>47</v>
      </c>
      <c r="F21" s="268">
        <v>1309</v>
      </c>
      <c r="G21" s="268">
        <v>1210</v>
      </c>
      <c r="H21" s="289">
        <f t="shared" si="0"/>
        <v>0.92436974789916</v>
      </c>
    </row>
    <row r="22" spans="1:8">
      <c r="A22" s="377"/>
      <c r="B22" s="89"/>
      <c r="C22" s="252" t="s">
        <v>19</v>
      </c>
      <c r="D22" s="253"/>
      <c r="E22" s="273"/>
      <c r="F22" s="270">
        <f>SUM(F14:F21)</f>
        <v>14623</v>
      </c>
      <c r="G22" s="270">
        <f>SUM(G14:G21)</f>
        <v>13573</v>
      </c>
      <c r="H22" s="290">
        <f t="shared" si="0"/>
        <v>0.928195308760172</v>
      </c>
    </row>
    <row r="23" spans="1:8">
      <c r="A23" s="377"/>
      <c r="B23" s="239" t="s">
        <v>166</v>
      </c>
      <c r="C23" s="240">
        <v>18</v>
      </c>
      <c r="D23" s="260" t="s">
        <v>49</v>
      </c>
      <c r="E23" s="250" t="s">
        <v>50</v>
      </c>
      <c r="F23" s="268">
        <v>843</v>
      </c>
      <c r="G23" s="268">
        <v>343</v>
      </c>
      <c r="H23" s="289">
        <f t="shared" si="0"/>
        <v>0.406880189798339</v>
      </c>
    </row>
    <row r="24" spans="1:8">
      <c r="A24" s="377"/>
      <c r="B24" s="86"/>
      <c r="C24" s="240">
        <v>19</v>
      </c>
      <c r="D24" s="260" t="s">
        <v>167</v>
      </c>
      <c r="E24" s="250" t="s">
        <v>168</v>
      </c>
      <c r="F24" s="268">
        <v>327</v>
      </c>
      <c r="G24" s="268">
        <v>74</v>
      </c>
      <c r="H24" s="289">
        <f t="shared" ref="H24:H31" si="1">G24/F24</f>
        <v>0.226299694189602</v>
      </c>
    </row>
    <row r="25" spans="1:8">
      <c r="A25" s="377"/>
      <c r="B25" s="86"/>
      <c r="C25" s="240">
        <v>20</v>
      </c>
      <c r="D25" s="260" t="s">
        <v>169</v>
      </c>
      <c r="E25" s="250" t="s">
        <v>170</v>
      </c>
      <c r="F25" s="268">
        <v>701</v>
      </c>
      <c r="G25" s="268">
        <v>83</v>
      </c>
      <c r="H25" s="289">
        <f t="shared" si="1"/>
        <v>0.118402282453638</v>
      </c>
    </row>
    <row r="26" spans="1:8">
      <c r="A26" s="377"/>
      <c r="B26" s="86"/>
      <c r="C26" s="240">
        <v>21</v>
      </c>
      <c r="D26" s="260" t="s">
        <v>171</v>
      </c>
      <c r="E26" s="250" t="s">
        <v>172</v>
      </c>
      <c r="F26" s="268">
        <v>388</v>
      </c>
      <c r="G26" s="268">
        <v>92</v>
      </c>
      <c r="H26" s="289">
        <f t="shared" si="1"/>
        <v>0.237113402061856</v>
      </c>
    </row>
    <row r="27" spans="1:8">
      <c r="A27" s="377"/>
      <c r="B27" s="86"/>
      <c r="C27" s="240">
        <v>22</v>
      </c>
      <c r="D27" s="260" t="s">
        <v>173</v>
      </c>
      <c r="E27" s="250" t="s">
        <v>174</v>
      </c>
      <c r="F27" s="268">
        <v>1072</v>
      </c>
      <c r="G27" s="268">
        <v>185</v>
      </c>
      <c r="H27" s="289">
        <f t="shared" si="1"/>
        <v>0.172574626865672</v>
      </c>
    </row>
    <row r="28" spans="1:8">
      <c r="A28" s="377"/>
      <c r="B28" s="86"/>
      <c r="C28" s="240">
        <v>23</v>
      </c>
      <c r="D28" s="260" t="s">
        <v>175</v>
      </c>
      <c r="E28" s="250" t="s">
        <v>176</v>
      </c>
      <c r="F28" s="268">
        <v>704</v>
      </c>
      <c r="G28" s="268">
        <v>84</v>
      </c>
      <c r="H28" s="289">
        <f t="shared" si="1"/>
        <v>0.119318181818182</v>
      </c>
    </row>
    <row r="29" spans="1:8">
      <c r="A29" s="377"/>
      <c r="B29" s="86"/>
      <c r="C29" s="240">
        <v>24</v>
      </c>
      <c r="D29" s="260" t="s">
        <v>177</v>
      </c>
      <c r="E29" s="250" t="s">
        <v>178</v>
      </c>
      <c r="F29" s="268">
        <v>1044</v>
      </c>
      <c r="G29" s="268">
        <v>258</v>
      </c>
      <c r="H29" s="289">
        <f t="shared" si="1"/>
        <v>0.247126436781609</v>
      </c>
    </row>
    <row r="30" spans="1:8">
      <c r="A30" s="377"/>
      <c r="B30" s="86"/>
      <c r="C30" s="240">
        <v>25</v>
      </c>
      <c r="D30" s="260" t="s">
        <v>179</v>
      </c>
      <c r="E30" s="250" t="s">
        <v>180</v>
      </c>
      <c r="F30" s="268">
        <v>162</v>
      </c>
      <c r="G30" s="268">
        <v>24</v>
      </c>
      <c r="H30" s="289">
        <f t="shared" si="1"/>
        <v>0.148148148148148</v>
      </c>
    </row>
    <row r="31" spans="1:8">
      <c r="A31" s="377"/>
      <c r="B31" s="87"/>
      <c r="C31" s="252" t="s">
        <v>19</v>
      </c>
      <c r="D31" s="253"/>
      <c r="E31" s="273"/>
      <c r="F31" s="270">
        <f>SUM(F23:F30)</f>
        <v>5241</v>
      </c>
      <c r="G31" s="270">
        <f>SUM(G23:G30)</f>
        <v>1143</v>
      </c>
      <c r="H31" s="290">
        <f t="shared" si="1"/>
        <v>0.218088151116199</v>
      </c>
    </row>
    <row r="32" spans="1:8">
      <c r="A32" s="378"/>
      <c r="B32" s="258" t="s">
        <v>51</v>
      </c>
      <c r="C32" s="259"/>
      <c r="D32" s="259"/>
      <c r="E32" s="277"/>
      <c r="F32" s="278">
        <f>SUM(F24:F30,F3:F6,F8:F12,F14:F21,F23)</f>
        <v>30384</v>
      </c>
      <c r="G32" s="278">
        <f>SUM(G24:G30,G3:G6,G8:G12,G14:G21,G23)</f>
        <v>22973</v>
      </c>
      <c r="H32" s="292">
        <f t="shared" si="0"/>
        <v>0.756088730911006</v>
      </c>
    </row>
    <row r="33" spans="1:8">
      <c r="A33" s="376" t="s">
        <v>52</v>
      </c>
      <c r="B33" s="239" t="s">
        <v>53</v>
      </c>
      <c r="C33" s="240">
        <v>26</v>
      </c>
      <c r="D33" s="260" t="s">
        <v>54</v>
      </c>
      <c r="E33" s="250" t="s">
        <v>55</v>
      </c>
      <c r="F33" s="279">
        <v>2294</v>
      </c>
      <c r="G33" s="268">
        <v>1932</v>
      </c>
      <c r="H33" s="289">
        <f t="shared" si="0"/>
        <v>0.842197035745423</v>
      </c>
    </row>
    <row r="34" spans="1:8">
      <c r="A34" s="377"/>
      <c r="B34" s="243"/>
      <c r="C34" s="240">
        <v>27</v>
      </c>
      <c r="D34" s="260" t="s">
        <v>56</v>
      </c>
      <c r="E34" s="250" t="s">
        <v>57</v>
      </c>
      <c r="F34" s="268">
        <v>1813</v>
      </c>
      <c r="G34" s="268">
        <v>1808</v>
      </c>
      <c r="H34" s="289">
        <f t="shared" si="0"/>
        <v>0.997242140099283</v>
      </c>
    </row>
    <row r="35" spans="1:8">
      <c r="A35" s="377"/>
      <c r="B35" s="246"/>
      <c r="C35" s="252" t="s">
        <v>19</v>
      </c>
      <c r="D35" s="253"/>
      <c r="E35" s="273"/>
      <c r="F35" s="283">
        <f>SUM(F33:F34)</f>
        <v>4107</v>
      </c>
      <c r="G35" s="283">
        <f>SUM(G33:G34)</f>
        <v>3740</v>
      </c>
      <c r="H35" s="368">
        <f t="shared" si="0"/>
        <v>0.91064037009983</v>
      </c>
    </row>
    <row r="36" spans="1:8">
      <c r="A36" s="377"/>
      <c r="B36" s="239" t="s">
        <v>58</v>
      </c>
      <c r="C36" s="260">
        <v>28</v>
      </c>
      <c r="D36" s="260" t="s">
        <v>59</v>
      </c>
      <c r="E36" s="250" t="s">
        <v>60</v>
      </c>
      <c r="F36" s="268">
        <v>1145</v>
      </c>
      <c r="G36" s="268">
        <v>1145</v>
      </c>
      <c r="H36" s="289">
        <f t="shared" si="0"/>
        <v>1</v>
      </c>
    </row>
    <row r="37" spans="1:8">
      <c r="A37" s="377"/>
      <c r="B37" s="243"/>
      <c r="C37" s="260">
        <v>29</v>
      </c>
      <c r="D37" s="260" t="s">
        <v>137</v>
      </c>
      <c r="E37" s="264" t="s">
        <v>138</v>
      </c>
      <c r="F37" s="268">
        <v>913</v>
      </c>
      <c r="G37" s="268">
        <v>615</v>
      </c>
      <c r="H37" s="289">
        <f t="shared" ref="H37:H40" si="2">G37/F37</f>
        <v>0.673603504928806</v>
      </c>
    </row>
    <row r="38" spans="1:8">
      <c r="A38" s="377"/>
      <c r="B38" s="60"/>
      <c r="C38" s="252" t="s">
        <v>19</v>
      </c>
      <c r="D38" s="253"/>
      <c r="E38" s="273"/>
      <c r="F38" s="283">
        <f>SUM(F36:F37)</f>
        <v>2058</v>
      </c>
      <c r="G38" s="283">
        <f t="shared" ref="G38" si="3">SUM(G36:G37)</f>
        <v>1760</v>
      </c>
      <c r="H38" s="368">
        <f t="shared" si="2"/>
        <v>0.855199222546161</v>
      </c>
    </row>
    <row r="39" spans="1:8">
      <c r="A39" s="377"/>
      <c r="B39" s="261" t="s">
        <v>61</v>
      </c>
      <c r="C39" s="240">
        <v>30</v>
      </c>
      <c r="D39" s="260" t="s">
        <v>62</v>
      </c>
      <c r="E39" s="250" t="s">
        <v>63</v>
      </c>
      <c r="F39" s="268">
        <v>3010</v>
      </c>
      <c r="G39" s="268">
        <v>3004</v>
      </c>
      <c r="H39" s="289">
        <f t="shared" si="2"/>
        <v>0.998006644518272</v>
      </c>
    </row>
    <row r="40" spans="1:8">
      <c r="A40" s="377"/>
      <c r="B40" s="60"/>
      <c r="C40" s="252" t="s">
        <v>19</v>
      </c>
      <c r="D40" s="253"/>
      <c r="E40" s="273"/>
      <c r="F40" s="283">
        <f>SUM(F39)</f>
        <v>3010</v>
      </c>
      <c r="G40" s="283">
        <f>SUM(G39)</f>
        <v>3004</v>
      </c>
      <c r="H40" s="368">
        <f t="shared" si="2"/>
        <v>0.998006644518272</v>
      </c>
    </row>
    <row r="41" spans="1:8">
      <c r="A41" s="377"/>
      <c r="B41" s="239" t="s">
        <v>64</v>
      </c>
      <c r="C41" s="240">
        <v>31</v>
      </c>
      <c r="D41" s="239" t="s">
        <v>65</v>
      </c>
      <c r="E41" s="250" t="s">
        <v>66</v>
      </c>
      <c r="F41" s="268">
        <v>580</v>
      </c>
      <c r="G41" s="268">
        <v>410</v>
      </c>
      <c r="H41" s="289">
        <f t="shared" ref="H41:H90" si="4">G41/F41</f>
        <v>0.706896551724138</v>
      </c>
    </row>
    <row r="42" spans="1:8">
      <c r="A42" s="377"/>
      <c r="B42" s="89"/>
      <c r="C42" s="240">
        <v>32</v>
      </c>
      <c r="D42" s="239" t="s">
        <v>139</v>
      </c>
      <c r="E42" s="250" t="s">
        <v>68</v>
      </c>
      <c r="F42" s="268">
        <v>3490</v>
      </c>
      <c r="G42" s="268">
        <v>2147</v>
      </c>
      <c r="H42" s="289">
        <f t="shared" si="4"/>
        <v>0.615186246418338</v>
      </c>
    </row>
    <row r="43" spans="1:8">
      <c r="A43" s="377"/>
      <c r="B43" s="89"/>
      <c r="C43" s="240">
        <v>33</v>
      </c>
      <c r="D43" s="239" t="s">
        <v>140</v>
      </c>
      <c r="E43" s="264" t="s">
        <v>141</v>
      </c>
      <c r="F43" s="268">
        <v>1257</v>
      </c>
      <c r="G43" s="268">
        <v>892</v>
      </c>
      <c r="H43" s="289">
        <f t="shared" si="4"/>
        <v>0.709626093874304</v>
      </c>
    </row>
    <row r="44" spans="1:8">
      <c r="A44" s="377"/>
      <c r="B44" s="60"/>
      <c r="C44" s="252" t="s">
        <v>19</v>
      </c>
      <c r="D44" s="253"/>
      <c r="E44" s="273"/>
      <c r="F44" s="283">
        <f>SUM(F41:F43)</f>
        <v>5327</v>
      </c>
      <c r="G44" s="283">
        <f>SUM(G41:G43)</f>
        <v>3449</v>
      </c>
      <c r="H44" s="368">
        <f t="shared" si="4"/>
        <v>0.647456354420875</v>
      </c>
    </row>
    <row r="45" spans="1:8">
      <c r="A45" s="378"/>
      <c r="B45" s="258" t="s">
        <v>51</v>
      </c>
      <c r="C45" s="259"/>
      <c r="D45" s="259"/>
      <c r="E45" s="277"/>
      <c r="F45" s="278">
        <f>SUM(F33:F34,F36:F37,F39,F41:F43)</f>
        <v>14502</v>
      </c>
      <c r="G45" s="278">
        <f>SUM(G33:G34,G36:G37,G39,G41:G43)</f>
        <v>11953</v>
      </c>
      <c r="H45" s="292">
        <f t="shared" si="4"/>
        <v>0.82423114053234</v>
      </c>
    </row>
    <row r="46" spans="1:8">
      <c r="A46" s="376" t="s">
        <v>70</v>
      </c>
      <c r="B46" s="260" t="s">
        <v>71</v>
      </c>
      <c r="C46" s="240">
        <v>34</v>
      </c>
      <c r="D46" s="260" t="s">
        <v>72</v>
      </c>
      <c r="E46" s="250" t="s">
        <v>73</v>
      </c>
      <c r="F46" s="268">
        <v>1859</v>
      </c>
      <c r="G46" s="268">
        <v>1499</v>
      </c>
      <c r="H46" s="289">
        <f t="shared" si="4"/>
        <v>0.806347498655191</v>
      </c>
    </row>
    <row r="47" spans="1:8">
      <c r="A47" s="377"/>
      <c r="B47" s="260"/>
      <c r="C47" s="240">
        <v>35</v>
      </c>
      <c r="D47" s="260" t="s">
        <v>74</v>
      </c>
      <c r="E47" s="250" t="s">
        <v>75</v>
      </c>
      <c r="F47" s="268">
        <v>1094</v>
      </c>
      <c r="G47" s="268">
        <v>956</v>
      </c>
      <c r="H47" s="289">
        <f t="shared" si="4"/>
        <v>0.873857404021938</v>
      </c>
    </row>
    <row r="48" spans="1:8">
      <c r="A48" s="377"/>
      <c r="B48" s="260"/>
      <c r="C48" s="240">
        <v>36</v>
      </c>
      <c r="D48" s="260" t="s">
        <v>76</v>
      </c>
      <c r="E48" s="250" t="s">
        <v>77</v>
      </c>
      <c r="F48" s="268">
        <v>1322</v>
      </c>
      <c r="G48" s="268">
        <v>997</v>
      </c>
      <c r="H48" s="289">
        <f t="shared" si="4"/>
        <v>0.754160363086233</v>
      </c>
    </row>
    <row r="49" spans="1:8">
      <c r="A49" s="377"/>
      <c r="B49" s="260"/>
      <c r="C49" s="240">
        <v>37</v>
      </c>
      <c r="D49" s="371" t="s">
        <v>78</v>
      </c>
      <c r="E49" s="281" t="s">
        <v>79</v>
      </c>
      <c r="F49" s="282">
        <v>678</v>
      </c>
      <c r="G49" s="240">
        <v>530</v>
      </c>
      <c r="H49" s="294">
        <f t="shared" si="4"/>
        <v>0.781710914454277</v>
      </c>
    </row>
    <row r="50" spans="1:8">
      <c r="A50" s="377"/>
      <c r="B50" s="260"/>
      <c r="C50" s="240">
        <v>38</v>
      </c>
      <c r="D50" s="371" t="s">
        <v>80</v>
      </c>
      <c r="E50" s="281" t="s">
        <v>81</v>
      </c>
      <c r="F50" s="282">
        <v>1329</v>
      </c>
      <c r="G50" s="240">
        <v>884</v>
      </c>
      <c r="H50" s="294">
        <f t="shared" si="4"/>
        <v>0.665161775771257</v>
      </c>
    </row>
    <row r="51" spans="1:8">
      <c r="A51" s="377"/>
      <c r="B51" s="239" t="s">
        <v>155</v>
      </c>
      <c r="C51" s="240">
        <v>39</v>
      </c>
      <c r="D51" s="371" t="s">
        <v>156</v>
      </c>
      <c r="E51" s="281" t="s">
        <v>157</v>
      </c>
      <c r="F51" s="282">
        <v>342</v>
      </c>
      <c r="G51" s="282">
        <v>152</v>
      </c>
      <c r="H51" s="294">
        <f t="shared" si="4"/>
        <v>0.444444444444444</v>
      </c>
    </row>
    <row r="52" spans="1:8">
      <c r="A52" s="377"/>
      <c r="B52" s="243"/>
      <c r="C52" s="240">
        <v>40</v>
      </c>
      <c r="D52" s="371" t="s">
        <v>158</v>
      </c>
      <c r="E52" s="281" t="s">
        <v>159</v>
      </c>
      <c r="F52" s="282">
        <v>299</v>
      </c>
      <c r="G52" s="282">
        <v>43</v>
      </c>
      <c r="H52" s="294">
        <f t="shared" si="4"/>
        <v>0.1438127090301</v>
      </c>
    </row>
    <row r="53" spans="1:8">
      <c r="A53" s="377"/>
      <c r="B53" s="243"/>
      <c r="C53" s="240">
        <v>41</v>
      </c>
      <c r="D53" s="371" t="s">
        <v>160</v>
      </c>
      <c r="E53" s="281" t="s">
        <v>161</v>
      </c>
      <c r="F53" s="282">
        <v>849</v>
      </c>
      <c r="G53" s="282">
        <v>150</v>
      </c>
      <c r="H53" s="294">
        <f t="shared" si="4"/>
        <v>0.176678445229682</v>
      </c>
    </row>
    <row r="54" spans="1:8">
      <c r="A54" s="377"/>
      <c r="B54" s="246"/>
      <c r="C54" s="240">
        <v>42</v>
      </c>
      <c r="D54" s="371" t="s">
        <v>162</v>
      </c>
      <c r="E54" s="281" t="s">
        <v>163</v>
      </c>
      <c r="F54" s="282">
        <v>807</v>
      </c>
      <c r="G54" s="282">
        <v>176</v>
      </c>
      <c r="H54" s="294">
        <f t="shared" si="4"/>
        <v>0.218091697645601</v>
      </c>
    </row>
    <row r="55" customHeight="true" spans="1:8">
      <c r="A55" s="378"/>
      <c r="B55" s="297" t="s">
        <v>51</v>
      </c>
      <c r="C55" s="297"/>
      <c r="D55" s="297"/>
      <c r="E55" s="297"/>
      <c r="F55" s="321">
        <f>SUM(F46:F54)</f>
        <v>8579</v>
      </c>
      <c r="G55" s="321">
        <f>SUM(G46:G54)</f>
        <v>5387</v>
      </c>
      <c r="H55" s="292">
        <f t="shared" si="4"/>
        <v>0.627928663014337</v>
      </c>
    </row>
    <row r="56" spans="1:8">
      <c r="A56" s="376" t="s">
        <v>82</v>
      </c>
      <c r="B56" s="239" t="s">
        <v>83</v>
      </c>
      <c r="C56" s="240">
        <v>43</v>
      </c>
      <c r="D56" s="260" t="s">
        <v>153</v>
      </c>
      <c r="E56" s="250" t="s">
        <v>85</v>
      </c>
      <c r="F56" s="268">
        <v>360</v>
      </c>
      <c r="G56" s="268">
        <v>278</v>
      </c>
      <c r="H56" s="289">
        <f t="shared" si="4"/>
        <v>0.772222222222222</v>
      </c>
    </row>
    <row r="57" spans="1:8">
      <c r="A57" s="377"/>
      <c r="B57" s="243"/>
      <c r="C57" s="240">
        <v>44</v>
      </c>
      <c r="D57" s="260" t="s">
        <v>86</v>
      </c>
      <c r="E57" s="250" t="s">
        <v>87</v>
      </c>
      <c r="F57" s="268">
        <v>247</v>
      </c>
      <c r="G57" s="268">
        <v>181</v>
      </c>
      <c r="H57" s="289">
        <f t="shared" si="4"/>
        <v>0.732793522267207</v>
      </c>
    </row>
    <row r="58" spans="1:8">
      <c r="A58" s="377"/>
      <c r="B58" s="246"/>
      <c r="C58" s="252" t="s">
        <v>19</v>
      </c>
      <c r="D58" s="253"/>
      <c r="E58" s="273"/>
      <c r="F58" s="270">
        <f>SUM(F56:F57)</f>
        <v>607</v>
      </c>
      <c r="G58" s="270">
        <f>SUM(G56:G57)</f>
        <v>459</v>
      </c>
      <c r="H58" s="290">
        <f t="shared" si="4"/>
        <v>0.756177924217463</v>
      </c>
    </row>
    <row r="59" spans="1:8">
      <c r="A59" s="377"/>
      <c r="B59" s="239" t="s">
        <v>88</v>
      </c>
      <c r="C59" s="240">
        <v>45</v>
      </c>
      <c r="D59" s="260" t="s">
        <v>89</v>
      </c>
      <c r="E59" s="250" t="s">
        <v>90</v>
      </c>
      <c r="F59" s="268">
        <v>841</v>
      </c>
      <c r="G59" s="268">
        <v>322</v>
      </c>
      <c r="H59" s="289">
        <f t="shared" si="4"/>
        <v>0.382877526753864</v>
      </c>
    </row>
    <row r="60" spans="1:8">
      <c r="A60" s="377"/>
      <c r="B60" s="89"/>
      <c r="C60" s="240">
        <v>46</v>
      </c>
      <c r="D60" s="260" t="s">
        <v>91</v>
      </c>
      <c r="E60" s="250" t="s">
        <v>92</v>
      </c>
      <c r="F60" s="268">
        <v>559</v>
      </c>
      <c r="G60" s="268">
        <v>351</v>
      </c>
      <c r="H60" s="289">
        <f t="shared" si="4"/>
        <v>0.627906976744186</v>
      </c>
    </row>
    <row r="61" spans="1:8">
      <c r="A61" s="377"/>
      <c r="B61" s="89"/>
      <c r="C61" s="240">
        <v>47</v>
      </c>
      <c r="D61" s="260" t="s">
        <v>93</v>
      </c>
      <c r="E61" s="250" t="s">
        <v>94</v>
      </c>
      <c r="F61" s="240">
        <v>2064</v>
      </c>
      <c r="G61" s="240">
        <v>1983</v>
      </c>
      <c r="H61" s="294">
        <f t="shared" si="4"/>
        <v>0.960755813953488</v>
      </c>
    </row>
    <row r="62" spans="1:8">
      <c r="A62" s="377"/>
      <c r="B62" s="89"/>
      <c r="C62" s="240">
        <v>48</v>
      </c>
      <c r="D62" s="260" t="s">
        <v>95</v>
      </c>
      <c r="E62" s="250" t="s">
        <v>96</v>
      </c>
      <c r="F62" s="268">
        <v>718</v>
      </c>
      <c r="G62" s="268">
        <v>622</v>
      </c>
      <c r="H62" s="289">
        <f t="shared" si="4"/>
        <v>0.866295264623955</v>
      </c>
    </row>
    <row r="63" spans="1:8">
      <c r="A63" s="377"/>
      <c r="B63" s="60"/>
      <c r="C63" s="298" t="s">
        <v>19</v>
      </c>
      <c r="D63" s="299"/>
      <c r="E63" s="323"/>
      <c r="F63" s="324">
        <f>SUM(F59:F62)</f>
        <v>4182</v>
      </c>
      <c r="G63" s="324">
        <f>SUM(G59:G62)</f>
        <v>3278</v>
      </c>
      <c r="H63" s="340">
        <f t="shared" si="4"/>
        <v>0.783835485413678</v>
      </c>
    </row>
    <row r="64" spans="1:8">
      <c r="A64" s="377"/>
      <c r="B64" s="300" t="s">
        <v>142</v>
      </c>
      <c r="C64" s="240">
        <v>49</v>
      </c>
      <c r="D64" s="240" t="s">
        <v>143</v>
      </c>
      <c r="E64" s="264" t="s">
        <v>144</v>
      </c>
      <c r="F64" s="268">
        <v>1249</v>
      </c>
      <c r="G64" s="268">
        <v>1249</v>
      </c>
      <c r="H64" s="289">
        <f t="shared" si="4"/>
        <v>1</v>
      </c>
    </row>
    <row r="65" spans="1:8">
      <c r="A65" s="377"/>
      <c r="B65" s="60"/>
      <c r="C65" s="298" t="s">
        <v>19</v>
      </c>
      <c r="D65" s="299"/>
      <c r="E65" s="323"/>
      <c r="F65" s="270">
        <f>SUM(F64)</f>
        <v>1249</v>
      </c>
      <c r="G65" s="270">
        <f>SUM(G64)</f>
        <v>1249</v>
      </c>
      <c r="H65" s="290">
        <f t="shared" si="4"/>
        <v>1</v>
      </c>
    </row>
    <row r="66" spans="1:8">
      <c r="A66" s="378"/>
      <c r="B66" s="258" t="s">
        <v>51</v>
      </c>
      <c r="C66" s="259"/>
      <c r="D66" s="259"/>
      <c r="E66" s="277"/>
      <c r="F66" s="278">
        <f>SUM(F56:F57,F59:F62,F64)</f>
        <v>6038</v>
      </c>
      <c r="G66" s="278">
        <f>SUM(G56:G57,G59:G62,G64)</f>
        <v>4986</v>
      </c>
      <c r="H66" s="292">
        <f t="shared" si="4"/>
        <v>0.825770122557138</v>
      </c>
    </row>
    <row r="67" spans="1:8">
      <c r="A67" s="376" t="s">
        <v>97</v>
      </c>
      <c r="B67" s="239" t="s">
        <v>98</v>
      </c>
      <c r="C67" s="240">
        <v>50</v>
      </c>
      <c r="D67" s="260" t="s">
        <v>99</v>
      </c>
      <c r="E67" s="250" t="s">
        <v>100</v>
      </c>
      <c r="F67" s="268">
        <v>1391</v>
      </c>
      <c r="G67" s="268">
        <v>1199</v>
      </c>
      <c r="H67" s="289">
        <f t="shared" si="4"/>
        <v>0.86196980589504</v>
      </c>
    </row>
    <row r="68" spans="1:8">
      <c r="A68" s="377"/>
      <c r="B68" s="60"/>
      <c r="C68" s="298" t="s">
        <v>19</v>
      </c>
      <c r="D68" s="299"/>
      <c r="E68" s="323"/>
      <c r="F68" s="270">
        <f>SUM(F67)</f>
        <v>1391</v>
      </c>
      <c r="G68" s="270">
        <f>SUM(G67)</f>
        <v>1199</v>
      </c>
      <c r="H68" s="290">
        <f t="shared" si="4"/>
        <v>0.86196980589504</v>
      </c>
    </row>
    <row r="69" spans="1:8">
      <c r="A69" s="377"/>
      <c r="B69" s="239" t="s">
        <v>101</v>
      </c>
      <c r="C69" s="240">
        <v>51</v>
      </c>
      <c r="D69" s="260" t="s">
        <v>102</v>
      </c>
      <c r="E69" s="250" t="s">
        <v>103</v>
      </c>
      <c r="F69" s="268">
        <v>1534</v>
      </c>
      <c r="G69" s="268">
        <v>1389</v>
      </c>
      <c r="H69" s="289">
        <f t="shared" si="4"/>
        <v>0.905475880052151</v>
      </c>
    </row>
    <row r="70" spans="1:8">
      <c r="A70" s="377"/>
      <c r="B70" s="243"/>
      <c r="C70" s="240">
        <v>52</v>
      </c>
      <c r="D70" s="260" t="s">
        <v>104</v>
      </c>
      <c r="E70" s="250" t="s">
        <v>105</v>
      </c>
      <c r="F70" s="268">
        <v>1934</v>
      </c>
      <c r="G70" s="268">
        <v>1685</v>
      </c>
      <c r="H70" s="289">
        <f t="shared" si="4"/>
        <v>0.871251292657704</v>
      </c>
    </row>
    <row r="71" spans="1:8">
      <c r="A71" s="377"/>
      <c r="B71" s="243"/>
      <c r="C71" s="240">
        <v>53</v>
      </c>
      <c r="D71" s="260" t="s">
        <v>106</v>
      </c>
      <c r="E71" s="250" t="s">
        <v>107</v>
      </c>
      <c r="F71" s="240">
        <v>685</v>
      </c>
      <c r="G71" s="240">
        <v>508</v>
      </c>
      <c r="H71" s="294">
        <f t="shared" si="4"/>
        <v>0.741605839416058</v>
      </c>
    </row>
    <row r="72" spans="1:8">
      <c r="A72" s="377"/>
      <c r="B72" s="246"/>
      <c r="C72" s="252" t="s">
        <v>19</v>
      </c>
      <c r="D72" s="253"/>
      <c r="E72" s="273"/>
      <c r="F72" s="270">
        <f>SUM(F69:F71)</f>
        <v>4153</v>
      </c>
      <c r="G72" s="270">
        <f>SUM(G69:G71)</f>
        <v>3582</v>
      </c>
      <c r="H72" s="290">
        <f t="shared" si="4"/>
        <v>0.862509029617144</v>
      </c>
    </row>
    <row r="73" spans="1:8">
      <c r="A73" s="378"/>
      <c r="B73" s="258" t="s">
        <v>51</v>
      </c>
      <c r="C73" s="259"/>
      <c r="D73" s="259"/>
      <c r="E73" s="277"/>
      <c r="F73" s="278">
        <f>SUM(F67,F69:F71)</f>
        <v>5544</v>
      </c>
      <c r="G73" s="278">
        <f>SUM(G67,G69:G71)</f>
        <v>4781</v>
      </c>
      <c r="H73" s="292">
        <f t="shared" si="4"/>
        <v>0.862373737373737</v>
      </c>
    </row>
    <row r="74" spans="1:8">
      <c r="A74" s="376" t="s">
        <v>108</v>
      </c>
      <c r="B74" s="260" t="s">
        <v>109</v>
      </c>
      <c r="C74" s="240">
        <v>54</v>
      </c>
      <c r="D74" s="260" t="s">
        <v>110</v>
      </c>
      <c r="E74" s="250" t="s">
        <v>111</v>
      </c>
      <c r="F74" s="268">
        <v>5774</v>
      </c>
      <c r="G74" s="268">
        <v>5215</v>
      </c>
      <c r="H74" s="289">
        <f t="shared" si="4"/>
        <v>0.903186698995497</v>
      </c>
    </row>
    <row r="75" spans="1:8">
      <c r="A75" s="377"/>
      <c r="B75" s="239" t="s">
        <v>112</v>
      </c>
      <c r="C75" s="260">
        <v>55</v>
      </c>
      <c r="D75" s="260" t="s">
        <v>113</v>
      </c>
      <c r="E75" s="250" t="s">
        <v>114</v>
      </c>
      <c r="F75" s="268">
        <v>1517</v>
      </c>
      <c r="G75" s="268">
        <v>1428</v>
      </c>
      <c r="H75" s="289">
        <f t="shared" si="4"/>
        <v>0.941331575477917</v>
      </c>
    </row>
    <row r="76" spans="1:8">
      <c r="A76" s="377"/>
      <c r="B76" s="243"/>
      <c r="C76" s="260">
        <v>56</v>
      </c>
      <c r="D76" s="260" t="s">
        <v>115</v>
      </c>
      <c r="E76" s="250" t="s">
        <v>116</v>
      </c>
      <c r="F76" s="268">
        <v>2046</v>
      </c>
      <c r="G76" s="268">
        <v>2029</v>
      </c>
      <c r="H76" s="289">
        <f t="shared" si="4"/>
        <v>0.99169110459433</v>
      </c>
    </row>
    <row r="77" spans="1:8">
      <c r="A77" s="377"/>
      <c r="B77" s="246"/>
      <c r="C77" s="252" t="s">
        <v>19</v>
      </c>
      <c r="D77" s="253"/>
      <c r="E77" s="273"/>
      <c r="F77" s="270">
        <f>SUM(F75:F76)</f>
        <v>3563</v>
      </c>
      <c r="G77" s="270">
        <f>SUM(G75:G76)</f>
        <v>3457</v>
      </c>
      <c r="H77" s="290">
        <f t="shared" si="4"/>
        <v>0.970249789503228</v>
      </c>
    </row>
    <row r="78" spans="1:8">
      <c r="A78" s="377"/>
      <c r="B78" s="261" t="s">
        <v>117</v>
      </c>
      <c r="C78" s="240">
        <v>57</v>
      </c>
      <c r="D78" s="260" t="s">
        <v>118</v>
      </c>
      <c r="E78" s="250" t="s">
        <v>119</v>
      </c>
      <c r="F78" s="268">
        <v>3174</v>
      </c>
      <c r="G78" s="268">
        <v>3001</v>
      </c>
      <c r="H78" s="289">
        <f t="shared" si="4"/>
        <v>0.945494643982357</v>
      </c>
    </row>
    <row r="79" spans="1:8">
      <c r="A79" s="377"/>
      <c r="B79" s="305"/>
      <c r="C79" s="252" t="s">
        <v>19</v>
      </c>
      <c r="D79" s="253"/>
      <c r="E79" s="273"/>
      <c r="F79" s="270">
        <f>SUM(F78:F78)</f>
        <v>3174</v>
      </c>
      <c r="G79" s="270">
        <f>SUM(G78:G78)</f>
        <v>3001</v>
      </c>
      <c r="H79" s="290">
        <f t="shared" si="4"/>
        <v>0.945494643982357</v>
      </c>
    </row>
    <row r="80" spans="1:8">
      <c r="A80" s="377"/>
      <c r="B80" s="239" t="s">
        <v>121</v>
      </c>
      <c r="C80" s="240">
        <v>58</v>
      </c>
      <c r="D80" s="260" t="s">
        <v>122</v>
      </c>
      <c r="E80" s="250" t="s">
        <v>123</v>
      </c>
      <c r="F80" s="268">
        <v>1300</v>
      </c>
      <c r="G80" s="268">
        <v>1083</v>
      </c>
      <c r="H80" s="289">
        <f t="shared" si="4"/>
        <v>0.833076923076923</v>
      </c>
    </row>
    <row r="81" spans="1:8">
      <c r="A81" s="377"/>
      <c r="B81" s="243"/>
      <c r="C81" s="240">
        <v>59</v>
      </c>
      <c r="D81" s="260" t="s">
        <v>145</v>
      </c>
      <c r="E81" s="250" t="s">
        <v>146</v>
      </c>
      <c r="F81" s="328">
        <v>1207</v>
      </c>
      <c r="G81" s="268">
        <v>741</v>
      </c>
      <c r="H81" s="289">
        <f t="shared" si="4"/>
        <v>0.613918806959403</v>
      </c>
    </row>
    <row r="82" spans="1:8">
      <c r="A82" s="377"/>
      <c r="B82" s="243"/>
      <c r="C82" s="240">
        <v>60</v>
      </c>
      <c r="D82" s="260" t="s">
        <v>147</v>
      </c>
      <c r="E82" s="250" t="s">
        <v>148</v>
      </c>
      <c r="F82" s="328">
        <v>1617</v>
      </c>
      <c r="G82" s="268">
        <v>614</v>
      </c>
      <c r="H82" s="289">
        <f t="shared" si="4"/>
        <v>0.379715522572665</v>
      </c>
    </row>
    <row r="83" spans="1:8">
      <c r="A83" s="377"/>
      <c r="B83" s="243"/>
      <c r="C83" s="240">
        <v>61</v>
      </c>
      <c r="D83" s="260" t="s">
        <v>126</v>
      </c>
      <c r="E83" s="250" t="s">
        <v>127</v>
      </c>
      <c r="F83" s="328">
        <v>775</v>
      </c>
      <c r="G83" s="268">
        <v>424</v>
      </c>
      <c r="H83" s="289">
        <f t="shared" si="4"/>
        <v>0.547096774193548</v>
      </c>
    </row>
    <row r="84" spans="1:8">
      <c r="A84" s="377"/>
      <c r="B84" s="243"/>
      <c r="C84" s="240">
        <v>62</v>
      </c>
      <c r="D84" s="260" t="s">
        <v>149</v>
      </c>
      <c r="E84" s="264" t="s">
        <v>150</v>
      </c>
      <c r="F84" s="268">
        <v>1741</v>
      </c>
      <c r="G84" s="268">
        <v>432</v>
      </c>
      <c r="H84" s="289">
        <f t="shared" si="4"/>
        <v>0.248133256748995</v>
      </c>
    </row>
    <row r="85" spans="1:8">
      <c r="A85" s="377"/>
      <c r="B85" s="246"/>
      <c r="C85" s="252" t="s">
        <v>19</v>
      </c>
      <c r="D85" s="253"/>
      <c r="E85" s="273"/>
      <c r="F85" s="270">
        <f>SUM(F80:F84)</f>
        <v>6640</v>
      </c>
      <c r="G85" s="270">
        <f>SUM(G80:G84)</f>
        <v>3294</v>
      </c>
      <c r="H85" s="290">
        <f t="shared" si="4"/>
        <v>0.496084337349398</v>
      </c>
    </row>
    <row r="86" spans="1:8">
      <c r="A86" s="377"/>
      <c r="B86" s="239" t="s">
        <v>129</v>
      </c>
      <c r="C86" s="240">
        <v>63</v>
      </c>
      <c r="D86" s="260" t="s">
        <v>130</v>
      </c>
      <c r="E86" s="250" t="s">
        <v>131</v>
      </c>
      <c r="F86" s="328">
        <v>1168</v>
      </c>
      <c r="G86" s="268">
        <v>1111</v>
      </c>
      <c r="H86" s="289">
        <f t="shared" si="4"/>
        <v>0.951198630136986</v>
      </c>
    </row>
    <row r="87" spans="1:8">
      <c r="A87" s="377"/>
      <c r="B87" s="243"/>
      <c r="C87" s="240">
        <v>64</v>
      </c>
      <c r="D87" s="260" t="s">
        <v>132</v>
      </c>
      <c r="E87" s="250" t="s">
        <v>133</v>
      </c>
      <c r="F87" s="328">
        <v>1483</v>
      </c>
      <c r="G87" s="268">
        <v>1013</v>
      </c>
      <c r="H87" s="289">
        <f t="shared" si="4"/>
        <v>0.683074848280512</v>
      </c>
    </row>
    <row r="88" spans="1:8">
      <c r="A88" s="377"/>
      <c r="B88" s="246"/>
      <c r="C88" s="252" t="s">
        <v>19</v>
      </c>
      <c r="D88" s="253"/>
      <c r="E88" s="273"/>
      <c r="F88" s="270">
        <f>SUM(F86:F87)</f>
        <v>2651</v>
      </c>
      <c r="G88" s="270">
        <f>SUM(G86:G87)</f>
        <v>2124</v>
      </c>
      <c r="H88" s="290">
        <f t="shared" si="4"/>
        <v>0.801207091663523</v>
      </c>
    </row>
    <row r="89" spans="1:8">
      <c r="A89" s="378"/>
      <c r="B89" s="258" t="s">
        <v>51</v>
      </c>
      <c r="C89" s="259"/>
      <c r="D89" s="259"/>
      <c r="E89" s="277"/>
      <c r="F89" s="329">
        <f>SUM(F74:F76,F78:F78,F80:F84,F86:F87)</f>
        <v>21802</v>
      </c>
      <c r="G89" s="329">
        <f>SUM(G74:G76,G78:G78,G80:G84,G86:G87)</f>
        <v>17091</v>
      </c>
      <c r="H89" s="292">
        <f t="shared" si="4"/>
        <v>0.783918906522337</v>
      </c>
    </row>
    <row r="90" spans="1:8">
      <c r="A90" s="375" t="s">
        <v>134</v>
      </c>
      <c r="B90" s="307">
        <v>20</v>
      </c>
      <c r="C90" s="308">
        <v>64</v>
      </c>
      <c r="D90" s="309"/>
      <c r="E90" s="330"/>
      <c r="F90" s="331">
        <f>SUM(F32,F45,F55,F66,F73,F89)</f>
        <v>86849</v>
      </c>
      <c r="G90" s="332">
        <f>SUM(G32,G45,G55,G66,G73,G89)</f>
        <v>67171</v>
      </c>
      <c r="H90" s="343">
        <f t="shared" si="4"/>
        <v>0.773422837338369</v>
      </c>
    </row>
  </sheetData>
  <mergeCells count="50">
    <mergeCell ref="A1:H1"/>
    <mergeCell ref="C7:E7"/>
    <mergeCell ref="C13:E13"/>
    <mergeCell ref="C22:E22"/>
    <mergeCell ref="C31:E31"/>
    <mergeCell ref="B32:E32"/>
    <mergeCell ref="C35:E35"/>
    <mergeCell ref="C38:E38"/>
    <mergeCell ref="C40:E40"/>
    <mergeCell ref="C44:E44"/>
    <mergeCell ref="B45:E45"/>
    <mergeCell ref="B55:E55"/>
    <mergeCell ref="C58:E58"/>
    <mergeCell ref="C63:E63"/>
    <mergeCell ref="C65:E65"/>
    <mergeCell ref="B66:E66"/>
    <mergeCell ref="C68:E68"/>
    <mergeCell ref="C72:E72"/>
    <mergeCell ref="B73:E73"/>
    <mergeCell ref="C77:E77"/>
    <mergeCell ref="C79:E79"/>
    <mergeCell ref="C85:E85"/>
    <mergeCell ref="C88:E88"/>
    <mergeCell ref="B89:E89"/>
    <mergeCell ref="C90:E90"/>
    <mergeCell ref="A3:A32"/>
    <mergeCell ref="A33:A45"/>
    <mergeCell ref="A46:A55"/>
    <mergeCell ref="A56:A66"/>
    <mergeCell ref="A67:A73"/>
    <mergeCell ref="A74:A89"/>
    <mergeCell ref="B3:B7"/>
    <mergeCell ref="B8:B13"/>
    <mergeCell ref="B14:B22"/>
    <mergeCell ref="B23:B31"/>
    <mergeCell ref="B33:B35"/>
    <mergeCell ref="B36:B38"/>
    <mergeCell ref="B39:B40"/>
    <mergeCell ref="B41:B44"/>
    <mergeCell ref="B46:B50"/>
    <mergeCell ref="B51:B54"/>
    <mergeCell ref="B56:B58"/>
    <mergeCell ref="B59:B63"/>
    <mergeCell ref="B64:B65"/>
    <mergeCell ref="B67:B68"/>
    <mergeCell ref="B69:B72"/>
    <mergeCell ref="B75:B77"/>
    <mergeCell ref="B78:B79"/>
    <mergeCell ref="B80:B85"/>
    <mergeCell ref="B86:B88"/>
  </mergeCells>
  <printOptions horizontalCentered="true"/>
  <pageMargins left="0.708661417322835" right="0.708661417322835" top="0.590551181102362" bottom="0.590551181102362" header="0.31496062992126" footer="0.31496062992126"/>
  <pageSetup paperSize="9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2017.12</vt:lpstr>
      <vt:lpstr>2018.01</vt:lpstr>
      <vt:lpstr>2018.02</vt:lpstr>
      <vt:lpstr>2018.03</vt:lpstr>
      <vt:lpstr>2018.04</vt:lpstr>
      <vt:lpstr>2018.05</vt:lpstr>
      <vt:lpstr>2018.06</vt:lpstr>
      <vt:lpstr>2018.07</vt:lpstr>
      <vt:lpstr>2018.08</vt:lpstr>
      <vt:lpstr>2018.09</vt:lpstr>
      <vt:lpstr>2018.10</vt:lpstr>
      <vt:lpstr>2018.11</vt:lpstr>
      <vt:lpstr>2018.12</vt:lpstr>
      <vt:lpstr>2019.01</vt:lpstr>
      <vt:lpstr>2019.02</vt:lpstr>
      <vt:lpstr>2019.03</vt:lpstr>
      <vt:lpstr>2019.04</vt:lpstr>
      <vt:lpstr>2019.05</vt:lpstr>
      <vt:lpstr>2019.06</vt:lpstr>
      <vt:lpstr>2019.07</vt:lpstr>
      <vt:lpstr>2019.08</vt:lpstr>
      <vt:lpstr>2019.09</vt:lpstr>
      <vt:lpstr>2019.10</vt:lpstr>
      <vt:lpstr>2019.11</vt:lpstr>
      <vt:lpstr>2019.12</vt:lpstr>
      <vt:lpstr>2020.01</vt:lpstr>
      <vt:lpstr>2020.02</vt:lpstr>
      <vt:lpstr>2020.03</vt:lpstr>
      <vt:lpstr>2020.04</vt:lpstr>
      <vt:lpstr>2020.05</vt:lpstr>
      <vt:lpstr>2020.06</vt:lpstr>
      <vt:lpstr>2020.07</vt:lpstr>
      <vt:lpstr>2020.08</vt:lpstr>
      <vt:lpstr>2020.09</vt:lpstr>
      <vt:lpstr>2020.10</vt:lpstr>
      <vt:lpstr>2021.09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洪萍:套红</cp:lastModifiedBy>
  <dcterms:created xsi:type="dcterms:W3CDTF">2017-08-17T09:48:00Z</dcterms:created>
  <cp:lastPrinted>2021-09-30T10:21:00Z</cp:lastPrinted>
  <dcterms:modified xsi:type="dcterms:W3CDTF">2021-10-28T15:38:17Z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